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Dashboard" sheetId="2" state="visible" r:id="rId4"/>
    <sheet name="Sales Data" sheetId="3" state="visible" r:id="rId5"/>
    <sheet name="Rep Performance" sheetId="4" state="visible" r:id="rId6"/>
    <sheet name="Product Performance" sheetId="5" state="visible" r:id="rId7"/>
    <sheet name="Regional Performance" sheetId="6" state="visible" r:id="rId8"/>
    <sheet name="Monthly Trend" sheetId="7" state="visible" r:id="rId9"/>
    <sheet name="Targets" sheetId="8" state="visible" r:id="rId10"/>
  </sheets>
  <definedNames>
    <definedName function="false" hidden="false" localSheetId="2" name="_xlnm.Print_Titles" vbProcedure="false">'Sales Data'!$1:$1</definedName>
    <definedName function="false" hidden="true" localSheetId="2" name="_xlnm._FilterDatabase" vbProcedure="false">'Sales Data'!$A$1:$O$1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" authorId="0">
      <text>
        <r>
          <rPr>
            <sz val="10"/>
            <rFont val="Arial"/>
            <family val="2"/>
          </rPr>
          <t xml:space="preserve">Blue cells (columns A-I) = editable input data. Add new rows below the last transaction and the formulas in columns J-O will need to be copied down. Black cells = formulas, auto-calculate.</t>
        </r>
      </text>
    </comment>
  </commentList>
</comments>
</file>

<file path=xl/sharedStrings.xml><?xml version="1.0" encoding="utf-8"?>
<sst xmlns="http://schemas.openxmlformats.org/spreadsheetml/2006/main" count="732" uniqueCount="198">
  <si>
    <t xml:space="preserve">Sales Performance Analysis Template Bundle</t>
  </si>
  <si>
    <t xml:space="preserve">A ready-to-use workbook for tracking and analyzing a medium-scale company's sales performance.</t>
  </si>
  <si>
    <t xml:space="preserve">What's in this workbook</t>
  </si>
  <si>
    <t xml:space="preserve">Dashboard</t>
  </si>
  <si>
    <t xml:space="preserve">Auto-updating KPI summary, top performers, and 4 charts (monthly trend, region, rep, product).</t>
  </si>
  <si>
    <t xml:space="preserve">Sales Data</t>
  </si>
  <si>
    <t xml:space="preserve">The single source of truth. Enter every transaction here — one row per sale.</t>
  </si>
  <si>
    <t xml:space="preserve">Rep Performance</t>
  </si>
  <si>
    <t xml:space="preserve">Revenue, units, margin, and target achievement per sales rep.</t>
  </si>
  <si>
    <t xml:space="preserve">Product Performance</t>
  </si>
  <si>
    <t xml:space="preserve">Revenue, units, and margin by product category.</t>
  </si>
  <si>
    <t xml:space="preserve">Regional Performance</t>
  </si>
  <si>
    <t xml:space="preserve">Revenue, units, and margin by region.</t>
  </si>
  <si>
    <t xml:space="preserve">Monthly Trend</t>
  </si>
  <si>
    <t xml:space="preserve">Revenue, units, and month-over-month growth by month.</t>
  </si>
  <si>
    <t xml:space="preserve">Targets</t>
  </si>
  <si>
    <t xml:space="preserve">Monthly team revenue target vs actual, with On Track / Near Target / Behind status.</t>
  </si>
  <si>
    <t xml:space="preserve">How to use it</t>
  </si>
  <si>
    <t xml:space="preserve">1. Go to the Sales Data sheet and add one row per transaction below the last sample row (row 101). Fill in the blue columns (Date through Unit Cost) — everything else calculates automatically.</t>
  </si>
  <si>
    <t xml:space="preserve">2. Copy the formulas in columns J through O down into any new rows (select the last row's J:O cells, then drag the fill handle down).</t>
  </si>
  <si>
    <t xml:space="preserve">3. Every other sheet — Dashboard, Rep Performance, Product Performance, Regional Performance, Monthly Trend — updates instantly because they read directly from Sales Data.</t>
  </si>
  <si>
    <t xml:space="preserve">4. On the Rep Performance sheet, edit the yellow 'Period Target' cells to set each rep's revenue goal.</t>
  </si>
  <si>
    <t xml:space="preserve">5. On the Targets sheet, edit the yellow 'Target Revenue' cells to set the team's monthly goal.</t>
  </si>
  <si>
    <t xml:space="preserve">6. If you add a new sales rep, region, or product category, add a new labeled row to the matching performance sheet (Rep/Regional/Product Performance) and copy the formulas across — the Dashboard's Top Performer formulas and charts will pick it up automatically.</t>
  </si>
  <si>
    <t xml:space="preserve">Color legend</t>
  </si>
  <si>
    <t xml:space="preserve">Blue text</t>
  </si>
  <si>
    <t xml:space="preserve">Input — safe to type over or extend.</t>
  </si>
  <si>
    <t xml:space="preserve">Black text</t>
  </si>
  <si>
    <t xml:space="preserve">Formula — don't overwrite; copy it down instead of retyping.</t>
  </si>
  <si>
    <t xml:space="preserve">Yellow fill</t>
  </si>
  <si>
    <t xml:space="preserve">Editable assumption (a target you're meant to set).</t>
  </si>
  <si>
    <t xml:space="preserve">Notes on the sample data</t>
  </si>
  <si>
    <t xml:space="preserve">Rows 2-101 of Sales Data are illustrative sample transactions (Jan-Jun 2026) so every sheet and chart works out of the box. Delete them once you start entering real data, or keep them as a formatting reference and simply add your real rows below.</t>
  </si>
  <si>
    <t xml:space="preserve">SALES PERFORMANCE DASHBOARD</t>
  </si>
  <si>
    <t xml:space="preserve">Live summary — pulls automatically from the Sales Data sheet. Edit data there; every number below recalculates.</t>
  </si>
  <si>
    <t xml:space="preserve">Total Revenue</t>
  </si>
  <si>
    <t xml:space="preserve">Total Gross Profit</t>
  </si>
  <si>
    <t xml:space="preserve">Overall Gross Margin</t>
  </si>
  <si>
    <t xml:space="preserve">Total Units Sold</t>
  </si>
  <si>
    <t xml:space="preserve">Total Deals</t>
  </si>
  <si>
    <t xml:space="preserve">Avg Deal Size</t>
  </si>
  <si>
    <t xml:space="preserve">TOP PERFORMERS (BY REVENUE)</t>
  </si>
  <si>
    <t xml:space="preserve">Top Sales Rep</t>
  </si>
  <si>
    <t xml:space="preserve">Top Product Category</t>
  </si>
  <si>
    <t xml:space="preserve">Top Region</t>
  </si>
  <si>
    <t xml:space="preserve">Best Month</t>
  </si>
  <si>
    <t xml:space="preserve">Chart data (auto-linked — do not edit)</t>
  </si>
  <si>
    <t xml:space="preserve">Month</t>
  </si>
  <si>
    <t xml:space="preserve">Revenue</t>
  </si>
  <si>
    <t xml:space="preserve">Region</t>
  </si>
  <si>
    <t xml:space="preserve">Rep</t>
  </si>
  <si>
    <t xml:space="preserve">Category</t>
  </si>
  <si>
    <t xml:space="preserve">Date</t>
  </si>
  <si>
    <t xml:space="preserve">Sales Rep</t>
  </si>
  <si>
    <t xml:space="preserve">Customer</t>
  </si>
  <si>
    <t xml:space="preserve">Product Category</t>
  </si>
  <si>
    <t xml:space="preserve">Product</t>
  </si>
  <si>
    <t xml:space="preserve">Units Sold</t>
  </si>
  <si>
    <t xml:space="preserve">Unit Price ($)</t>
  </si>
  <si>
    <t xml:space="preserve">Unit Cost ($)</t>
  </si>
  <si>
    <t xml:space="preserve">Revenue ($)</t>
  </si>
  <si>
    <t xml:space="preserve">COGS ($)</t>
  </si>
  <si>
    <t xml:space="preserve">Gross Profit ($)</t>
  </si>
  <si>
    <t xml:space="preserve">Gross Margin %</t>
  </si>
  <si>
    <t xml:space="preserve">Quarter</t>
  </si>
  <si>
    <t xml:space="preserve">2026-01-01</t>
  </si>
  <si>
    <t xml:space="preserve">South</t>
  </si>
  <si>
    <t xml:space="preserve">Lisa Rodriguez</t>
  </si>
  <si>
    <t xml:space="preserve">Acme Manufacturing</t>
  </si>
  <si>
    <t xml:space="preserve">Software</t>
  </si>
  <si>
    <t xml:space="preserve">Automation Suite License</t>
  </si>
  <si>
    <t xml:space="preserve">2026-01-03</t>
  </si>
  <si>
    <t xml:space="preserve">Trailblazer Transport</t>
  </si>
  <si>
    <t xml:space="preserve">Support</t>
  </si>
  <si>
    <t xml:space="preserve">Premium Support Plan</t>
  </si>
  <si>
    <t xml:space="preserve">North</t>
  </si>
  <si>
    <t xml:space="preserve">Sarah Chen</t>
  </si>
  <si>
    <t xml:space="preserve">Hardware</t>
  </si>
  <si>
    <t xml:space="preserve">Industrial Sensor Kit</t>
  </si>
  <si>
    <t xml:space="preserve">David Kim</t>
  </si>
  <si>
    <t xml:space="preserve">Standard Support Plan</t>
  </si>
  <si>
    <t xml:space="preserve">2026-01-04</t>
  </si>
  <si>
    <t xml:space="preserve">Redwood Packaging</t>
  </si>
  <si>
    <t xml:space="preserve">Services</t>
  </si>
  <si>
    <t xml:space="preserve">Installation Service</t>
  </si>
  <si>
    <t xml:space="preserve">Blue Ridge Foods</t>
  </si>
  <si>
    <t xml:space="preserve">2026-01-05</t>
  </si>
  <si>
    <t xml:space="preserve">West</t>
  </si>
  <si>
    <t xml:space="preserve">Priya Patel</t>
  </si>
  <si>
    <t xml:space="preserve">Summit Chemicals</t>
  </si>
  <si>
    <t xml:space="preserve">Analytics License (Annual)</t>
  </si>
  <si>
    <t xml:space="preserve">2026-01-07</t>
  </si>
  <si>
    <t xml:space="preserve">Orbit Telecom</t>
  </si>
  <si>
    <t xml:space="preserve">2026-01-08</t>
  </si>
  <si>
    <t xml:space="preserve">Cascade Logistics</t>
  </si>
  <si>
    <t xml:space="preserve">2026-01-12</t>
  </si>
  <si>
    <t xml:space="preserve">2026-01-14</t>
  </si>
  <si>
    <t xml:space="preserve">Pinnacle Auto Parts</t>
  </si>
  <si>
    <t xml:space="preserve">2026-01-21</t>
  </si>
  <si>
    <t xml:space="preserve">Mike Johnson</t>
  </si>
  <si>
    <t xml:space="preserve">2026-01-24</t>
  </si>
  <si>
    <t xml:space="preserve">Control Panel Unit</t>
  </si>
  <si>
    <t xml:space="preserve">2026-01-25</t>
  </si>
  <si>
    <t xml:space="preserve">Keystone Utilities</t>
  </si>
  <si>
    <t xml:space="preserve">2026-01-28</t>
  </si>
  <si>
    <t xml:space="preserve">Falcon Energy</t>
  </si>
  <si>
    <t xml:space="preserve">2026-02-02</t>
  </si>
  <si>
    <t xml:space="preserve">Everest Retail Group</t>
  </si>
  <si>
    <t xml:space="preserve">2026-02-04</t>
  </si>
  <si>
    <t xml:space="preserve">Granite Build Co</t>
  </si>
  <si>
    <t xml:space="preserve">2026-02-07</t>
  </si>
  <si>
    <t xml:space="preserve">2026-02-08</t>
  </si>
  <si>
    <t xml:space="preserve">2026-02-10</t>
  </si>
  <si>
    <t xml:space="preserve">2026-02-14</t>
  </si>
  <si>
    <t xml:space="preserve">Custom Integration</t>
  </si>
  <si>
    <t xml:space="preserve">2026-02-17</t>
  </si>
  <si>
    <t xml:space="preserve">2026-02-20</t>
  </si>
  <si>
    <t xml:space="preserve">Juniper Textiles</t>
  </si>
  <si>
    <t xml:space="preserve">2026-02-22</t>
  </si>
  <si>
    <t xml:space="preserve">Delta Precision</t>
  </si>
  <si>
    <t xml:space="preserve">2026-02-24</t>
  </si>
  <si>
    <t xml:space="preserve">2026-02-25</t>
  </si>
  <si>
    <t xml:space="preserve">2026-02-28</t>
  </si>
  <si>
    <t xml:space="preserve">2026-03-01</t>
  </si>
  <si>
    <t xml:space="preserve">Norwood Farms</t>
  </si>
  <si>
    <t xml:space="preserve">2026-03-04</t>
  </si>
  <si>
    <t xml:space="preserve">Harbor Freight Systems</t>
  </si>
  <si>
    <t xml:space="preserve">2026-03-05</t>
  </si>
  <si>
    <t xml:space="preserve">Ironclad Industries</t>
  </si>
  <si>
    <t xml:space="preserve">2026-03-06</t>
  </si>
  <si>
    <t xml:space="preserve">2026-03-08</t>
  </si>
  <si>
    <t xml:space="preserve">2026-03-12</t>
  </si>
  <si>
    <t xml:space="preserve">Quarry Materials</t>
  </si>
  <si>
    <t xml:space="preserve">2026-03-13</t>
  </si>
  <si>
    <t xml:space="preserve">2026-03-17</t>
  </si>
  <si>
    <t xml:space="preserve">Meridian Health</t>
  </si>
  <si>
    <t xml:space="preserve">2026-03-18</t>
  </si>
  <si>
    <t xml:space="preserve">Lumen Electronics</t>
  </si>
  <si>
    <t xml:space="preserve">2026-03-19</t>
  </si>
  <si>
    <t xml:space="preserve">2026-03-20</t>
  </si>
  <si>
    <t xml:space="preserve">2026-03-26</t>
  </si>
  <si>
    <t xml:space="preserve">2026-03-28</t>
  </si>
  <si>
    <t xml:space="preserve">2026-04-01</t>
  </si>
  <si>
    <t xml:space="preserve">2026-04-11</t>
  </si>
  <si>
    <t xml:space="preserve">2026-04-14</t>
  </si>
  <si>
    <t xml:space="preserve">2026-04-16</t>
  </si>
  <si>
    <t xml:space="preserve">2026-04-19</t>
  </si>
  <si>
    <t xml:space="preserve">2026-04-20</t>
  </si>
  <si>
    <t xml:space="preserve">2026-04-21</t>
  </si>
  <si>
    <t xml:space="preserve">2026-04-23</t>
  </si>
  <si>
    <t xml:space="preserve">2026-04-25</t>
  </si>
  <si>
    <t xml:space="preserve">2026-04-26</t>
  </si>
  <si>
    <t xml:space="preserve">2026-04-27</t>
  </si>
  <si>
    <t xml:space="preserve">2026-04-28</t>
  </si>
  <si>
    <t xml:space="preserve">2026-05-01</t>
  </si>
  <si>
    <t xml:space="preserve">2026-05-02</t>
  </si>
  <si>
    <t xml:space="preserve">2026-05-04</t>
  </si>
  <si>
    <t xml:space="preserve">2026-05-07</t>
  </si>
  <si>
    <t xml:space="preserve">2026-05-08</t>
  </si>
  <si>
    <t xml:space="preserve">2026-05-09</t>
  </si>
  <si>
    <t xml:space="preserve">2026-05-10</t>
  </si>
  <si>
    <t xml:space="preserve">2026-05-13</t>
  </si>
  <si>
    <t xml:space="preserve">2026-05-17</t>
  </si>
  <si>
    <t xml:space="preserve">2026-05-23</t>
  </si>
  <si>
    <t xml:space="preserve">2026-05-25</t>
  </si>
  <si>
    <t xml:space="preserve">2026-05-26</t>
  </si>
  <si>
    <t xml:space="preserve">2026-06-03</t>
  </si>
  <si>
    <t xml:space="preserve">2026-06-04</t>
  </si>
  <si>
    <t xml:space="preserve">2026-06-06</t>
  </si>
  <si>
    <t xml:space="preserve">2026-06-09</t>
  </si>
  <si>
    <t xml:space="preserve">2026-06-11</t>
  </si>
  <si>
    <t xml:space="preserve">2026-06-16</t>
  </si>
  <si>
    <t xml:space="preserve">2026-06-19</t>
  </si>
  <si>
    <t xml:space="preserve">2026-06-20</t>
  </si>
  <si>
    <t xml:space="preserve">2026-06-21</t>
  </si>
  <si>
    <t xml:space="preserve">2026-06-23</t>
  </si>
  <si>
    <t xml:space="preserve">2026-06-25</t>
  </si>
  <si>
    <t xml:space="preserve">2026-06-27</t>
  </si>
  <si>
    <t xml:space="preserve">2026-06-28</t>
  </si>
  <si>
    <t xml:space="preserve">Total Revenue ($)</t>
  </si>
  <si>
    <t xml:space="preserve">Total Units</t>
  </si>
  <si>
    <t xml:space="preserve">Deal Count</t>
  </si>
  <si>
    <t xml:space="preserve">Avg Deal Size ($)</t>
  </si>
  <si>
    <t xml:space="preserve">% of Total Revenue</t>
  </si>
  <si>
    <t xml:space="preserve">Period Target ($)</t>
  </si>
  <si>
    <t xml:space="preserve">Achievement %</t>
  </si>
  <si>
    <t xml:space="preserve">TOTAL</t>
  </si>
  <si>
    <t xml:space="preserve">MoM Growth %</t>
  </si>
  <si>
    <t xml:space="preserve">Jan-2026</t>
  </si>
  <si>
    <t xml:space="preserve">-</t>
  </si>
  <si>
    <t xml:space="preserve">Feb-2026</t>
  </si>
  <si>
    <t xml:space="preserve">Mar-2026</t>
  </si>
  <si>
    <t xml:space="preserve">Apr-2026</t>
  </si>
  <si>
    <t xml:space="preserve">May-2026</t>
  </si>
  <si>
    <t xml:space="preserve">Jun-2026</t>
  </si>
  <si>
    <t xml:space="preserve">Target Revenue ($)</t>
  </si>
  <si>
    <t xml:space="preserve">Actual Revenue ($)</t>
  </si>
  <si>
    <t xml:space="preserve">Status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</si>
</sst>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;&quot;($&quot;#,##0\)"/>
    <numFmt numFmtId="166" formatCode="0.0%"/>
    <numFmt numFmtId="167" formatCode="#,##0"/>
    <numFmt numFmtId="168" formatCode="yyyy\-mm\-dd"/>
    <numFmt numFmtId="169" formatCode="\$#,##0.00;&quot;($&quot;#,##0.00\)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4E78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2"/>
      <color rgb="FF1F4E78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20"/>
      <color rgb="FF1F4E78"/>
      <name val="Arial"/>
      <family val="0"/>
      <charset val="1"/>
    </font>
    <font>
      <b val="true"/>
      <sz val="9"/>
      <color rgb="FF595959"/>
      <name val="Arial"/>
      <family val="0"/>
      <charset val="1"/>
    </font>
    <font>
      <b val="true"/>
      <sz val="16"/>
      <color rgb="FF1F4E7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8"/>
      <color rgb="FFA6A6A6"/>
      <name val="Arial"/>
      <family val="0"/>
      <charset val="1"/>
    </font>
    <font>
      <sz val="9"/>
      <color rgb="FF80808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0"/>
      <color rgb="FFFFFFFF"/>
      <name val="Arial"/>
      <family val="0"/>
      <charset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CE6F1"/>
        <bgColor rgb="FFD9D9D9"/>
      </patternFill>
    </fill>
    <fill>
      <patternFill patternType="solid">
        <fgColor rgb="FF1F4E78"/>
        <bgColor rgb="FF003366"/>
      </patternFill>
    </fill>
    <fill>
      <patternFill patternType="solid">
        <fgColor rgb="FFF2F2F2"/>
        <bgColor rgb="FFF9F9F9"/>
      </patternFill>
    </fill>
    <fill>
      <patternFill patternType="solid">
        <fgColor rgb="FFD9D9D9"/>
        <bgColor rgb="FFDCE6F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2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4E78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4F81BD"/>
      <rgbColor rgb="FFBFBFBF"/>
      <rgbColor rgb="FF808080"/>
      <rgbColor rgb="FFA6A6A6"/>
      <rgbColor rgb="FFC0504D"/>
      <rgbColor rgb="FFF9F9F9"/>
      <rgbColor rgb="FFDCE6F1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EB9C"/>
      <rgbColor rgb="FF99CCFF"/>
      <rgbColor rgb="FFFF99CC"/>
      <rgbColor rgb="FFCC99FF"/>
      <rgbColor rgb="FFFFC7CE"/>
      <rgbColor rgb="FF2E75B6"/>
      <rgbColor rgb="FF33CCCC"/>
      <rgbColor rgb="FF9BBB59"/>
      <rgbColor rgb="FFFFCC00"/>
      <rgbColor rgb="FFBF8F00"/>
      <rgbColor rgb="FFFF6600"/>
      <rgbColor rgb="FF595959"/>
      <rgbColor rgb="FF878787"/>
      <rgbColor rgb="FF003366"/>
      <rgbColor rgb="FF4A7EBB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Monthly Revenue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Dashboard!B12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4a7ebb"/>
            </a:solidFill>
            <a:ln w="4752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Dashboard!$A$13:$A$18</c:f>
              <c:strCache>
                <c:ptCount val="6"/>
                <c:pt idx="0">
                  <c:v>Jan-2026</c:v>
                </c:pt>
                <c:pt idx="1">
                  <c:v>Feb-2026</c:v>
                </c:pt>
                <c:pt idx="2">
                  <c:v>Mar-2026</c:v>
                </c:pt>
                <c:pt idx="3">
                  <c:v>Apr-2026</c:v>
                </c:pt>
                <c:pt idx="4">
                  <c:v>May-2026</c:v>
                </c:pt>
                <c:pt idx="5">
                  <c:v>Jun-2026</c:v>
                </c:pt>
              </c:strCache>
            </c:strRef>
          </c:cat>
          <c:val>
            <c:numRef>
              <c:f>Dashboard!$B$13:$B$18</c:f>
              <c:numCache>
                <c:formatCode>\$#,##0;"($"#,##0\)</c:formatCode>
                <c:ptCount val="6"/>
                <c:pt idx="0">
                  <c:v>93666.28</c:v>
                </c:pt>
                <c:pt idx="1">
                  <c:v>122316.47</c:v>
                </c:pt>
                <c:pt idx="2">
                  <c:v>122970.67</c:v>
                </c:pt>
                <c:pt idx="3">
                  <c:v>180237.99</c:v>
                </c:pt>
                <c:pt idx="4">
                  <c:v>61319.35</c:v>
                </c:pt>
                <c:pt idx="5">
                  <c:v>196433.34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51901196"/>
        <c:axId val="96376293"/>
      </c:lineChart>
      <c:catAx>
        <c:axId val="5190119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6376293"/>
        <c:crosses val="autoZero"/>
        <c:auto val="1"/>
        <c:lblAlgn val="ctr"/>
        <c:lblOffset val="100"/>
        <c:noMultiLvlLbl val="0"/>
      </c:catAx>
      <c:valAx>
        <c:axId val="9637629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Revenue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190119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by Region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Dashboard!E12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Dashboard!$D$13:$D$15</c:f>
              <c:strCache>
                <c:ptCount val="3"/>
                <c:pt idx="0">
                  <c:v>North</c:v>
                </c:pt>
                <c:pt idx="1">
                  <c:v>South</c:v>
                </c:pt>
                <c:pt idx="2">
                  <c:v>West</c:v>
                </c:pt>
              </c:strCache>
            </c:strRef>
          </c:cat>
          <c:val>
            <c:numRef>
              <c:f>Dashboard!$E$13:$E$15</c:f>
              <c:numCache>
                <c:formatCode>\$#,##0;"($"#,##0\)</c:formatCode>
                <c:ptCount val="3"/>
                <c:pt idx="0">
                  <c:v>205388.25</c:v>
                </c:pt>
                <c:pt idx="1">
                  <c:v>385504.12</c:v>
                </c:pt>
                <c:pt idx="2">
                  <c:v>186051.73</c:v>
                </c:pt>
              </c:numCache>
            </c:numRef>
          </c:val>
        </c:ser>
        <c:gapWidth val="150"/>
        <c:overlap val="0"/>
        <c:axId val="71534008"/>
        <c:axId val="89074676"/>
      </c:barChart>
      <c:catAx>
        <c:axId val="715340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9074676"/>
        <c:crosses val="autoZero"/>
        <c:auto val="1"/>
        <c:lblAlgn val="ctr"/>
        <c:lblOffset val="100"/>
        <c:noMultiLvlLbl val="0"/>
      </c:catAx>
      <c:valAx>
        <c:axId val="8907467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Revenue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153400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by Sales Rep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Dashboard!H12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Dashboard!$G$13:$G$17</c:f>
              <c:strCache>
                <c:ptCount val="5"/>
                <c:pt idx="0">
                  <c:v>Sarah Chen</c:v>
                </c:pt>
                <c:pt idx="1">
                  <c:v>Mike Johnson</c:v>
                </c:pt>
                <c:pt idx="2">
                  <c:v>Priya Patel</c:v>
                </c:pt>
                <c:pt idx="3">
                  <c:v>David Kim</c:v>
                </c:pt>
                <c:pt idx="4">
                  <c:v>Lisa Rodriguez</c:v>
                </c:pt>
              </c:strCache>
            </c:strRef>
          </c:cat>
          <c:val>
            <c:numRef>
              <c:f>Dashboard!$H$13:$H$17</c:f>
              <c:numCache>
                <c:formatCode>\$#,##0;"($"#,##0\)</c:formatCode>
                <c:ptCount val="5"/>
                <c:pt idx="0">
                  <c:v>101636.53</c:v>
                </c:pt>
                <c:pt idx="1">
                  <c:v>192804.06</c:v>
                </c:pt>
                <c:pt idx="2">
                  <c:v>186051.73</c:v>
                </c:pt>
                <c:pt idx="3">
                  <c:v>103751.72</c:v>
                </c:pt>
                <c:pt idx="4">
                  <c:v>192700.06</c:v>
                </c:pt>
              </c:numCache>
            </c:numRef>
          </c:val>
        </c:ser>
        <c:gapWidth val="150"/>
        <c:overlap val="0"/>
        <c:axId val="19863053"/>
        <c:axId val="12110634"/>
      </c:barChart>
      <c:catAx>
        <c:axId val="1986305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110634"/>
        <c:crosses val="autoZero"/>
        <c:auto val="1"/>
        <c:lblAlgn val="ctr"/>
        <c:lblOffset val="100"/>
        <c:noMultiLvlLbl val="0"/>
      </c:catAx>
      <c:valAx>
        <c:axId val="1211063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Revenue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86305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by Product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Dashboard!K12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9bbb5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Dashboard!$J$13:$J$16</c:f>
              <c:strCache>
                <c:ptCount val="4"/>
                <c:pt idx="0">
                  <c:v>Hardware</c:v>
                </c:pt>
                <c:pt idx="1">
                  <c:v>Software</c:v>
                </c:pt>
                <c:pt idx="2">
                  <c:v>Services</c:v>
                </c:pt>
                <c:pt idx="3">
                  <c:v>Support</c:v>
                </c:pt>
              </c:strCache>
            </c:strRef>
          </c:cat>
          <c:val>
            <c:numRef>
              <c:f>Dashboard!$K$13:$K$16</c:f>
              <c:numCache>
                <c:formatCode>\$#,##0;"($"#,##0\)</c:formatCode>
                <c:ptCount val="4"/>
                <c:pt idx="0">
                  <c:v>88686.2</c:v>
                </c:pt>
                <c:pt idx="1">
                  <c:v>384842.72</c:v>
                </c:pt>
                <c:pt idx="2">
                  <c:v>244141.72</c:v>
                </c:pt>
                <c:pt idx="3">
                  <c:v>59273.46</c:v>
                </c:pt>
              </c:numCache>
            </c:numRef>
          </c:val>
        </c:ser>
        <c:gapWidth val="150"/>
        <c:overlap val="0"/>
        <c:axId val="11194368"/>
        <c:axId val="58151040"/>
      </c:barChart>
      <c:catAx>
        <c:axId val="11194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151040"/>
        <c:crosses val="autoZero"/>
        <c:auto val="1"/>
        <c:lblAlgn val="ctr"/>
        <c:lblOffset val="100"/>
        <c:noMultiLvlLbl val="0"/>
      </c:catAx>
      <c:valAx>
        <c:axId val="5815104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Revenue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119436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19</xdr:row>
      <xdr:rowOff>0</xdr:rowOff>
    </xdr:from>
    <xdr:to>
      <xdr:col>8</xdr:col>
      <xdr:colOff>399240</xdr:colOff>
      <xdr:row>34</xdr:row>
      <xdr:rowOff>21240</xdr:rowOff>
    </xdr:to>
    <xdr:graphicFrame>
      <xdr:nvGraphicFramePr>
        <xdr:cNvPr id="0" name="Chart 1"/>
        <xdr:cNvGraphicFramePr/>
      </xdr:nvGraphicFramePr>
      <xdr:xfrm>
        <a:off x="0" y="4029120"/>
        <a:ext cx="5768640" cy="287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19</xdr:row>
      <xdr:rowOff>0</xdr:rowOff>
    </xdr:from>
    <xdr:to>
      <xdr:col>13</xdr:col>
      <xdr:colOff>457920</xdr:colOff>
      <xdr:row>34</xdr:row>
      <xdr:rowOff>21240</xdr:rowOff>
    </xdr:to>
    <xdr:graphicFrame>
      <xdr:nvGraphicFramePr>
        <xdr:cNvPr id="1" name="Chart 2"/>
        <xdr:cNvGraphicFramePr/>
      </xdr:nvGraphicFramePr>
      <xdr:xfrm>
        <a:off x="3355920" y="4029120"/>
        <a:ext cx="5767920" cy="287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36</xdr:row>
      <xdr:rowOff>0</xdr:rowOff>
    </xdr:from>
    <xdr:to>
      <xdr:col>8</xdr:col>
      <xdr:colOff>399240</xdr:colOff>
      <xdr:row>51</xdr:row>
      <xdr:rowOff>21240</xdr:rowOff>
    </xdr:to>
    <xdr:graphicFrame>
      <xdr:nvGraphicFramePr>
        <xdr:cNvPr id="2" name="Chart 3"/>
        <xdr:cNvGraphicFramePr/>
      </xdr:nvGraphicFramePr>
      <xdr:xfrm>
        <a:off x="0" y="7267680"/>
        <a:ext cx="5768640" cy="287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36</xdr:row>
      <xdr:rowOff>0</xdr:rowOff>
    </xdr:from>
    <xdr:to>
      <xdr:col>13</xdr:col>
      <xdr:colOff>457920</xdr:colOff>
      <xdr:row>51</xdr:row>
      <xdr:rowOff>21240</xdr:rowOff>
    </xdr:to>
    <xdr:graphicFrame>
      <xdr:nvGraphicFramePr>
        <xdr:cNvPr id="3" name="Chart 4"/>
        <xdr:cNvGraphicFramePr/>
      </xdr:nvGraphicFramePr>
      <xdr:xfrm>
        <a:off x="3355920" y="7267680"/>
        <a:ext cx="5767920" cy="287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08080"/>
    <pageSetUpPr fitToPage="true"/>
  </sheetPr>
  <dimension ref="A1:H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6"/>
    <col collapsed="false" customWidth="true" hidden="false" outlineLevel="0" max="7" min="3" style="1" width="12"/>
    <col collapsed="false" customWidth="true" hidden="false" outlineLevel="0" max="8" min="8" style="1" width="16"/>
  </cols>
  <sheetData>
    <row r="1" customFormat="false" ht="25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4" customFormat="false" ht="15" hidden="false" customHeight="true" outlineLevel="0" collapsed="false">
      <c r="A4" s="4" t="s">
        <v>2</v>
      </c>
      <c r="B4" s="4"/>
      <c r="C4" s="4"/>
      <c r="D4" s="4"/>
      <c r="E4" s="4"/>
      <c r="F4" s="4"/>
      <c r="G4" s="4"/>
      <c r="H4" s="4"/>
    </row>
    <row r="5" customFormat="false" ht="15" hidden="false" customHeight="true" outlineLevel="0" collapsed="false">
      <c r="A5" s="5" t="s">
        <v>3</v>
      </c>
      <c r="B5" s="6" t="s">
        <v>4</v>
      </c>
      <c r="C5" s="6"/>
      <c r="D5" s="6"/>
      <c r="E5" s="6"/>
      <c r="F5" s="6"/>
      <c r="G5" s="6"/>
      <c r="H5" s="6"/>
    </row>
    <row r="6" customFormat="false" ht="15" hidden="false" customHeight="true" outlineLevel="0" collapsed="false">
      <c r="A6" s="5" t="s">
        <v>5</v>
      </c>
      <c r="B6" s="6" t="s">
        <v>6</v>
      </c>
      <c r="C6" s="6"/>
      <c r="D6" s="6"/>
      <c r="E6" s="6"/>
      <c r="F6" s="6"/>
      <c r="G6" s="6"/>
      <c r="H6" s="6"/>
    </row>
    <row r="7" customFormat="false" ht="15" hidden="false" customHeight="true" outlineLevel="0" collapsed="false">
      <c r="A7" s="5" t="s">
        <v>7</v>
      </c>
      <c r="B7" s="6" t="s">
        <v>8</v>
      </c>
      <c r="C7" s="6"/>
      <c r="D7" s="6"/>
      <c r="E7" s="6"/>
      <c r="F7" s="6"/>
      <c r="G7" s="6"/>
      <c r="H7" s="6"/>
    </row>
    <row r="8" customFormat="false" ht="15" hidden="false" customHeight="true" outlineLevel="0" collapsed="false">
      <c r="A8" s="5" t="s">
        <v>9</v>
      </c>
      <c r="B8" s="6" t="s">
        <v>10</v>
      </c>
      <c r="C8" s="6"/>
      <c r="D8" s="6"/>
      <c r="E8" s="6"/>
      <c r="F8" s="6"/>
      <c r="G8" s="6"/>
      <c r="H8" s="6"/>
    </row>
    <row r="9" customFormat="false" ht="15" hidden="false" customHeight="true" outlineLevel="0" collapsed="false">
      <c r="A9" s="5" t="s">
        <v>11</v>
      </c>
      <c r="B9" s="6" t="s">
        <v>12</v>
      </c>
      <c r="C9" s="6"/>
      <c r="D9" s="6"/>
      <c r="E9" s="6"/>
      <c r="F9" s="6"/>
      <c r="G9" s="6"/>
      <c r="H9" s="6"/>
    </row>
    <row r="10" customFormat="false" ht="15" hidden="false" customHeight="true" outlineLevel="0" collapsed="false">
      <c r="A10" s="5" t="s">
        <v>13</v>
      </c>
      <c r="B10" s="6" t="s">
        <v>14</v>
      </c>
      <c r="C10" s="6"/>
      <c r="D10" s="6"/>
      <c r="E10" s="6"/>
      <c r="F10" s="6"/>
      <c r="G10" s="6"/>
      <c r="H10" s="6"/>
    </row>
    <row r="11" customFormat="false" ht="15" hidden="false" customHeight="true" outlineLevel="0" collapsed="false">
      <c r="A11" s="5" t="s">
        <v>15</v>
      </c>
      <c r="B11" s="6" t="s">
        <v>16</v>
      </c>
      <c r="C11" s="6"/>
      <c r="D11" s="6"/>
      <c r="E11" s="6"/>
      <c r="F11" s="6"/>
      <c r="G11" s="6"/>
      <c r="H11" s="6"/>
    </row>
    <row r="13" customFormat="false" ht="15" hidden="false" customHeight="true" outlineLevel="0" collapsed="false">
      <c r="A13" s="4" t="s">
        <v>17</v>
      </c>
      <c r="B13" s="4"/>
      <c r="C13" s="4"/>
      <c r="D13" s="4"/>
      <c r="E13" s="4"/>
      <c r="F13" s="4"/>
      <c r="G13" s="4"/>
      <c r="H13" s="4"/>
    </row>
    <row r="14" customFormat="false" ht="27.75" hidden="false" customHeight="true" outlineLevel="0" collapsed="false">
      <c r="A14" s="7" t="s">
        <v>18</v>
      </c>
      <c r="B14" s="7"/>
      <c r="C14" s="7"/>
      <c r="D14" s="7"/>
      <c r="E14" s="7"/>
      <c r="F14" s="7"/>
      <c r="G14" s="7"/>
      <c r="H14" s="7"/>
    </row>
    <row r="15" customFormat="false" ht="27.75" hidden="false" customHeight="true" outlineLevel="0" collapsed="false">
      <c r="A15" s="7" t="s">
        <v>19</v>
      </c>
      <c r="B15" s="7"/>
      <c r="C15" s="7"/>
      <c r="D15" s="7"/>
      <c r="E15" s="7"/>
      <c r="F15" s="7"/>
      <c r="G15" s="7"/>
      <c r="H15" s="7"/>
    </row>
    <row r="16" customFormat="false" ht="27.75" hidden="false" customHeight="true" outlineLevel="0" collapsed="false">
      <c r="A16" s="7" t="s">
        <v>20</v>
      </c>
      <c r="B16" s="7"/>
      <c r="C16" s="7"/>
      <c r="D16" s="7"/>
      <c r="E16" s="7"/>
      <c r="F16" s="7"/>
      <c r="G16" s="7"/>
      <c r="H16" s="7"/>
    </row>
    <row r="17" customFormat="false" ht="27.75" hidden="false" customHeight="true" outlineLevel="0" collapsed="false">
      <c r="A17" s="7" t="s">
        <v>21</v>
      </c>
      <c r="B17" s="7"/>
      <c r="C17" s="7"/>
      <c r="D17" s="7"/>
      <c r="E17" s="7"/>
      <c r="F17" s="7"/>
      <c r="G17" s="7"/>
      <c r="H17" s="7"/>
    </row>
    <row r="18" customFormat="false" ht="27.75" hidden="false" customHeight="true" outlineLevel="0" collapsed="false">
      <c r="A18" s="7" t="s">
        <v>22</v>
      </c>
      <c r="B18" s="7"/>
      <c r="C18" s="7"/>
      <c r="D18" s="7"/>
      <c r="E18" s="7"/>
      <c r="F18" s="7"/>
      <c r="G18" s="7"/>
      <c r="H18" s="7"/>
    </row>
    <row r="19" customFormat="false" ht="27.75" hidden="false" customHeight="true" outlineLevel="0" collapsed="false">
      <c r="A19" s="7" t="s">
        <v>23</v>
      </c>
      <c r="B19" s="7"/>
      <c r="C19" s="7"/>
      <c r="D19" s="7"/>
      <c r="E19" s="7"/>
      <c r="F19" s="7"/>
      <c r="G19" s="7"/>
      <c r="H19" s="7"/>
    </row>
    <row r="21" customFormat="false" ht="15" hidden="false" customHeight="true" outlineLevel="0" collapsed="false">
      <c r="A21" s="4" t="s">
        <v>24</v>
      </c>
      <c r="B21" s="4"/>
      <c r="C21" s="4"/>
      <c r="D21" s="4"/>
      <c r="E21" s="4"/>
      <c r="F21" s="4"/>
      <c r="G21" s="4"/>
      <c r="H21" s="4"/>
    </row>
    <row r="22" customFormat="false" ht="15" hidden="false" customHeight="true" outlineLevel="0" collapsed="false">
      <c r="A22" s="8" t="s">
        <v>25</v>
      </c>
      <c r="B22" s="6" t="s">
        <v>26</v>
      </c>
      <c r="C22" s="6"/>
      <c r="D22" s="6"/>
      <c r="E22" s="6"/>
      <c r="F22" s="6"/>
      <c r="G22" s="6"/>
      <c r="H22" s="6"/>
    </row>
    <row r="23" customFormat="false" ht="15" hidden="false" customHeight="true" outlineLevel="0" collapsed="false">
      <c r="A23" s="9" t="s">
        <v>27</v>
      </c>
      <c r="B23" s="6" t="s">
        <v>28</v>
      </c>
      <c r="C23" s="6"/>
      <c r="D23" s="6"/>
      <c r="E23" s="6"/>
      <c r="F23" s="6"/>
      <c r="G23" s="6"/>
      <c r="H23" s="6"/>
    </row>
    <row r="24" customFormat="false" ht="15" hidden="false" customHeight="true" outlineLevel="0" collapsed="false">
      <c r="A24" s="10" t="s">
        <v>29</v>
      </c>
      <c r="B24" s="6" t="s">
        <v>30</v>
      </c>
      <c r="C24" s="6"/>
      <c r="D24" s="6"/>
      <c r="E24" s="6"/>
      <c r="F24" s="6"/>
      <c r="G24" s="6"/>
      <c r="H24" s="6"/>
    </row>
    <row r="26" customFormat="false" ht="15" hidden="false" customHeight="true" outlineLevel="0" collapsed="false">
      <c r="A26" s="4" t="s">
        <v>31</v>
      </c>
      <c r="B26" s="4"/>
      <c r="C26" s="4"/>
      <c r="D26" s="4"/>
      <c r="E26" s="4"/>
      <c r="F26" s="4"/>
      <c r="G26" s="4"/>
      <c r="H26" s="4"/>
    </row>
    <row r="27" customFormat="false" ht="42" hidden="false" customHeight="true" outlineLevel="0" collapsed="false">
      <c r="A27" s="7" t="s">
        <v>32</v>
      </c>
      <c r="B27" s="7"/>
      <c r="C27" s="7"/>
      <c r="D27" s="7"/>
      <c r="E27" s="7"/>
      <c r="F27" s="7"/>
      <c r="G27" s="7"/>
      <c r="H27" s="7"/>
    </row>
  </sheetData>
  <mergeCells count="23">
    <mergeCell ref="A1:H1"/>
    <mergeCell ref="A2:H2"/>
    <mergeCell ref="A4:H4"/>
    <mergeCell ref="B5:H5"/>
    <mergeCell ref="B6:H6"/>
    <mergeCell ref="B7:H7"/>
    <mergeCell ref="B8:H8"/>
    <mergeCell ref="B9:H9"/>
    <mergeCell ref="B10:H10"/>
    <mergeCell ref="B11:H11"/>
    <mergeCell ref="A13:H13"/>
    <mergeCell ref="A14:H14"/>
    <mergeCell ref="A15:H15"/>
    <mergeCell ref="A16:H16"/>
    <mergeCell ref="A17:H17"/>
    <mergeCell ref="A18:H18"/>
    <mergeCell ref="A19:H19"/>
    <mergeCell ref="A21:H21"/>
    <mergeCell ref="B22:H22"/>
    <mergeCell ref="B23:H23"/>
    <mergeCell ref="B24:H24"/>
    <mergeCell ref="A26:H26"/>
    <mergeCell ref="A27:H27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8"/>
    <pageSetUpPr fitToPage="true"/>
  </sheetPr>
  <dimension ref="A1:L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1" width="9.52"/>
  </cols>
  <sheetData>
    <row r="1" customFormat="false" ht="27.75" hidden="false" customHeight="true" outlineLevel="0" collapsed="false">
      <c r="A1" s="11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customFormat="false" ht="15.75" hidden="false" customHeight="true" outlineLevel="0" collapsed="false">
      <c r="A2" s="3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customFormat="false" ht="15.75" hidden="false" customHeight="true" outlineLevel="0" collapsed="false">
      <c r="A4" s="12" t="s">
        <v>35</v>
      </c>
      <c r="B4" s="12"/>
      <c r="C4" s="12" t="s">
        <v>36</v>
      </c>
      <c r="D4" s="12"/>
      <c r="E4" s="12" t="s">
        <v>37</v>
      </c>
      <c r="F4" s="12"/>
      <c r="G4" s="12" t="s">
        <v>38</v>
      </c>
      <c r="H4" s="12"/>
      <c r="I4" s="12" t="s">
        <v>39</v>
      </c>
      <c r="J4" s="12"/>
      <c r="K4" s="12" t="s">
        <v>40</v>
      </c>
      <c r="L4" s="12"/>
    </row>
    <row r="5" customFormat="false" ht="25.5" hidden="false" customHeight="true" outlineLevel="0" collapsed="false">
      <c r="A5" s="13" t="n">
        <f aca="false">'Rep Performance'!B7</f>
        <v>776944.1</v>
      </c>
      <c r="B5" s="13"/>
      <c r="C5" s="13" t="n">
        <f aca="false">SUMPRODUCT('Sales Data'!L2:L101)</f>
        <v>463445.53</v>
      </c>
      <c r="D5" s="13"/>
      <c r="E5" s="14" t="n">
        <f aca="false">'Rep Performance'!F7</f>
        <v>0.596497907635826</v>
      </c>
      <c r="F5" s="14"/>
      <c r="G5" s="15" t="n">
        <f aca="false">'Rep Performance'!C7</f>
        <v>668</v>
      </c>
      <c r="H5" s="15"/>
      <c r="I5" s="15" t="n">
        <f aca="false">'Rep Performance'!D7</f>
        <v>100</v>
      </c>
      <c r="J5" s="15"/>
      <c r="K5" s="13" t="n">
        <f aca="false">IFERROR(A5/I5,0)</f>
        <v>7769.441</v>
      </c>
      <c r="L5" s="13"/>
    </row>
    <row r="7" customFormat="false" ht="18" hidden="false" customHeight="true" outlineLevel="0" collapsed="false">
      <c r="A7" s="16" t="s">
        <v>41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customFormat="false" ht="15" hidden="false" customHeight="true" outlineLevel="0" collapsed="false">
      <c r="A8" s="17" t="s">
        <v>42</v>
      </c>
      <c r="B8" s="17"/>
      <c r="C8" s="17"/>
      <c r="D8" s="17" t="s">
        <v>43</v>
      </c>
      <c r="E8" s="17"/>
      <c r="F8" s="17"/>
      <c r="G8" s="17" t="s">
        <v>44</v>
      </c>
      <c r="H8" s="17"/>
      <c r="I8" s="17"/>
      <c r="J8" s="17" t="s">
        <v>45</v>
      </c>
      <c r="K8" s="17"/>
      <c r="L8" s="17"/>
    </row>
    <row r="9" customFormat="false" ht="19.5" hidden="false" customHeight="true" outlineLevel="0" collapsed="false">
      <c r="A9" s="18" t="str">
        <f aca="false">INDEX('Rep Performance'!A2:A6,MATCH(MAX('Rep Performance'!B2:B6),'Rep Performance'!B2:B6,0))</f>
        <v>Mike Johnson</v>
      </c>
      <c r="B9" s="18"/>
      <c r="C9" s="18"/>
      <c r="D9" s="18" t="str">
        <f aca="false">INDEX('Product Performance'!A2:A5,MATCH(MAX('Product Performance'!B2:B5),'Product Performance'!B2:B5,0))</f>
        <v>Software</v>
      </c>
      <c r="E9" s="18"/>
      <c r="F9" s="18"/>
      <c r="G9" s="18" t="str">
        <f aca="false">INDEX('Regional Performance'!A2:A4,MATCH(MAX('Regional Performance'!B2:B4),'Regional Performance'!B2:B4,0))</f>
        <v>South</v>
      </c>
      <c r="H9" s="18"/>
      <c r="I9" s="18"/>
      <c r="J9" s="18" t="str">
        <f aca="false">INDEX('Monthly Trend'!A2:A7,MATCH(MAX('Monthly Trend'!B2:B7),'Monthly Trend'!B2:B7,0))</f>
        <v>Jun-2026</v>
      </c>
      <c r="K9" s="18"/>
      <c r="L9" s="18"/>
    </row>
    <row r="11" customFormat="false" ht="15" hidden="false" customHeight="true" outlineLevel="0" collapsed="false">
      <c r="A11" s="19" t="s">
        <v>46</v>
      </c>
    </row>
    <row r="12" customFormat="false" ht="15" hidden="false" customHeight="true" outlineLevel="0" collapsed="false">
      <c r="A12" s="20" t="s">
        <v>47</v>
      </c>
      <c r="B12" s="20" t="s">
        <v>48</v>
      </c>
      <c r="D12" s="20" t="s">
        <v>49</v>
      </c>
      <c r="E12" s="20" t="s">
        <v>48</v>
      </c>
      <c r="G12" s="20" t="s">
        <v>50</v>
      </c>
      <c r="H12" s="20" t="s">
        <v>48</v>
      </c>
      <c r="J12" s="20" t="s">
        <v>51</v>
      </c>
      <c r="K12" s="20" t="s">
        <v>48</v>
      </c>
    </row>
    <row r="13" customFormat="false" ht="15" hidden="false" customHeight="true" outlineLevel="0" collapsed="false">
      <c r="A13" s="20" t="str">
        <f aca="false">'Monthly Trend'!A2</f>
        <v>Jan-2026</v>
      </c>
      <c r="B13" s="21" t="n">
        <f aca="false">'Monthly Trend'!B2</f>
        <v>93666.28</v>
      </c>
      <c r="D13" s="20" t="str">
        <f aca="false">'Regional Performance'!A2</f>
        <v>North</v>
      </c>
      <c r="E13" s="21" t="n">
        <f aca="false">'Regional Performance'!B2</f>
        <v>205388.25</v>
      </c>
      <c r="G13" s="20" t="str">
        <f aca="false">'Rep Performance'!A2</f>
        <v>Sarah Chen</v>
      </c>
      <c r="H13" s="21" t="n">
        <f aca="false">'Rep Performance'!B2</f>
        <v>101636.53</v>
      </c>
      <c r="J13" s="20" t="str">
        <f aca="false">'Product Performance'!A2</f>
        <v>Hardware</v>
      </c>
      <c r="K13" s="21" t="n">
        <f aca="false">'Product Performance'!B2</f>
        <v>88686.2</v>
      </c>
    </row>
    <row r="14" customFormat="false" ht="15" hidden="false" customHeight="true" outlineLevel="0" collapsed="false">
      <c r="A14" s="20" t="str">
        <f aca="false">'Monthly Trend'!A3</f>
        <v>Feb-2026</v>
      </c>
      <c r="B14" s="21" t="n">
        <f aca="false">'Monthly Trend'!B3</f>
        <v>122316.47</v>
      </c>
      <c r="D14" s="20" t="str">
        <f aca="false">'Regional Performance'!A3</f>
        <v>South</v>
      </c>
      <c r="E14" s="21" t="n">
        <f aca="false">'Regional Performance'!B3</f>
        <v>385504.12</v>
      </c>
      <c r="G14" s="20" t="str">
        <f aca="false">'Rep Performance'!A3</f>
        <v>Mike Johnson</v>
      </c>
      <c r="H14" s="21" t="n">
        <f aca="false">'Rep Performance'!B3</f>
        <v>192804.06</v>
      </c>
      <c r="J14" s="20" t="str">
        <f aca="false">'Product Performance'!A3</f>
        <v>Software</v>
      </c>
      <c r="K14" s="21" t="n">
        <f aca="false">'Product Performance'!B3</f>
        <v>384842.72</v>
      </c>
    </row>
    <row r="15" customFormat="false" ht="15" hidden="false" customHeight="true" outlineLevel="0" collapsed="false">
      <c r="A15" s="20" t="str">
        <f aca="false">'Monthly Trend'!A4</f>
        <v>Mar-2026</v>
      </c>
      <c r="B15" s="21" t="n">
        <f aca="false">'Monthly Trend'!B4</f>
        <v>122970.67</v>
      </c>
      <c r="D15" s="20" t="str">
        <f aca="false">'Regional Performance'!A4</f>
        <v>West</v>
      </c>
      <c r="E15" s="21" t="n">
        <f aca="false">'Regional Performance'!B4</f>
        <v>186051.73</v>
      </c>
      <c r="G15" s="20" t="str">
        <f aca="false">'Rep Performance'!A4</f>
        <v>Priya Patel</v>
      </c>
      <c r="H15" s="21" t="n">
        <f aca="false">'Rep Performance'!B4</f>
        <v>186051.73</v>
      </c>
      <c r="J15" s="20" t="str">
        <f aca="false">'Product Performance'!A4</f>
        <v>Services</v>
      </c>
      <c r="K15" s="21" t="n">
        <f aca="false">'Product Performance'!B4</f>
        <v>244141.72</v>
      </c>
    </row>
    <row r="16" customFormat="false" ht="15" hidden="false" customHeight="true" outlineLevel="0" collapsed="false">
      <c r="A16" s="20" t="str">
        <f aca="false">'Monthly Trend'!A5</f>
        <v>Apr-2026</v>
      </c>
      <c r="B16" s="21" t="n">
        <f aca="false">'Monthly Trend'!B5</f>
        <v>180237.99</v>
      </c>
      <c r="G16" s="20" t="str">
        <f aca="false">'Rep Performance'!A5</f>
        <v>David Kim</v>
      </c>
      <c r="H16" s="21" t="n">
        <f aca="false">'Rep Performance'!B5</f>
        <v>103751.72</v>
      </c>
      <c r="J16" s="20" t="str">
        <f aca="false">'Product Performance'!A5</f>
        <v>Support</v>
      </c>
      <c r="K16" s="21" t="n">
        <f aca="false">'Product Performance'!B5</f>
        <v>59273.46</v>
      </c>
    </row>
    <row r="17" customFormat="false" ht="15" hidden="false" customHeight="true" outlineLevel="0" collapsed="false">
      <c r="A17" s="20" t="str">
        <f aca="false">'Monthly Trend'!A6</f>
        <v>May-2026</v>
      </c>
      <c r="B17" s="21" t="n">
        <f aca="false">'Monthly Trend'!B6</f>
        <v>61319.35</v>
      </c>
      <c r="G17" s="20" t="str">
        <f aca="false">'Rep Performance'!A6</f>
        <v>Lisa Rodriguez</v>
      </c>
      <c r="H17" s="21" t="n">
        <f aca="false">'Rep Performance'!B6</f>
        <v>192700.06</v>
      </c>
    </row>
    <row r="18" customFormat="false" ht="15" hidden="false" customHeight="true" outlineLevel="0" collapsed="false">
      <c r="A18" s="20" t="str">
        <f aca="false">'Monthly Trend'!A7</f>
        <v>Jun-2026</v>
      </c>
      <c r="B18" s="21" t="n">
        <f aca="false">'Monthly Trend'!B7</f>
        <v>196433.34</v>
      </c>
    </row>
  </sheetData>
  <mergeCells count="23">
    <mergeCell ref="A1:L1"/>
    <mergeCell ref="A2:L2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7:L7"/>
    <mergeCell ref="A8:C8"/>
    <mergeCell ref="D8:F8"/>
    <mergeCell ref="G8:I8"/>
    <mergeCell ref="J8:L8"/>
    <mergeCell ref="A9:C9"/>
    <mergeCell ref="D9:F9"/>
    <mergeCell ref="G9:I9"/>
    <mergeCell ref="J9:L9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true"/>
  </sheetPr>
  <dimension ref="A1:O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0"/>
    <col collapsed="false" customWidth="true" hidden="false" outlineLevel="0" max="3" min="3" style="1" width="15"/>
    <col collapsed="false" customWidth="true" hidden="false" outlineLevel="0" max="4" min="4" style="1" width="22"/>
    <col collapsed="false" customWidth="true" hidden="false" outlineLevel="0" max="5" min="5" style="1" width="16"/>
    <col collapsed="false" customWidth="true" hidden="false" outlineLevel="0" max="6" min="6" style="1" width="24"/>
    <col collapsed="false" customWidth="true" hidden="false" outlineLevel="0" max="7" min="7" style="1" width="10"/>
    <col collapsed="false" customWidth="true" hidden="false" outlineLevel="0" max="8" min="8" style="1" width="13"/>
    <col collapsed="false" customWidth="true" hidden="false" outlineLevel="0" max="9" min="9" style="1" width="12"/>
    <col collapsed="false" customWidth="true" hidden="false" outlineLevel="0" max="10" min="10" style="1" width="13"/>
    <col collapsed="false" customWidth="true" hidden="false" outlineLevel="0" max="11" min="11" style="1" width="12"/>
    <col collapsed="false" customWidth="true" hidden="false" outlineLevel="0" max="12" min="12" style="1" width="14"/>
    <col collapsed="false" customWidth="true" hidden="false" outlineLevel="0" max="13" min="13" style="1" width="13"/>
    <col collapsed="false" customWidth="true" hidden="false" outlineLevel="0" max="15" min="14" style="1" width="12"/>
  </cols>
  <sheetData>
    <row r="1" customFormat="false" ht="23.25" hidden="false" customHeight="true" outlineLevel="0" collapsed="false">
      <c r="A1" s="22" t="s">
        <v>52</v>
      </c>
      <c r="B1" s="22" t="s">
        <v>49</v>
      </c>
      <c r="C1" s="22" t="s">
        <v>53</v>
      </c>
      <c r="D1" s="22" t="s">
        <v>54</v>
      </c>
      <c r="E1" s="22" t="s">
        <v>55</v>
      </c>
      <c r="F1" s="22" t="s">
        <v>56</v>
      </c>
      <c r="G1" s="22" t="s">
        <v>57</v>
      </c>
      <c r="H1" s="22" t="s">
        <v>58</v>
      </c>
      <c r="I1" s="22" t="s">
        <v>59</v>
      </c>
      <c r="J1" s="22" t="s">
        <v>60</v>
      </c>
      <c r="K1" s="22" t="s">
        <v>61</v>
      </c>
      <c r="L1" s="22" t="s">
        <v>62</v>
      </c>
      <c r="M1" s="22" t="s">
        <v>63</v>
      </c>
      <c r="N1" s="22" t="s">
        <v>47</v>
      </c>
      <c r="O1" s="22" t="s">
        <v>64</v>
      </c>
    </row>
    <row r="2" customFormat="false" ht="15" hidden="false" customHeight="true" outlineLevel="0" collapsed="false">
      <c r="A2" s="23" t="s">
        <v>65</v>
      </c>
      <c r="B2" s="24" t="s">
        <v>66</v>
      </c>
      <c r="C2" s="24" t="s">
        <v>67</v>
      </c>
      <c r="D2" s="24" t="s">
        <v>68</v>
      </c>
      <c r="E2" s="24" t="s">
        <v>69</v>
      </c>
      <c r="F2" s="24" t="s">
        <v>70</v>
      </c>
      <c r="G2" s="25" t="n">
        <v>4</v>
      </c>
      <c r="H2" s="26" t="n">
        <v>2380.5</v>
      </c>
      <c r="I2" s="26" t="n">
        <v>586.69</v>
      </c>
      <c r="J2" s="27" t="n">
        <f aca="false">G2*H2</f>
        <v>9522</v>
      </c>
      <c r="K2" s="27" t="n">
        <f aca="false">G2*I2</f>
        <v>2346.76</v>
      </c>
      <c r="L2" s="27" t="n">
        <f aca="false">J2-K2</f>
        <v>7175.24</v>
      </c>
      <c r="M2" s="28" t="n">
        <f aca="false">IFERROR(L2/J2,0)</f>
        <v>0.753543373240916</v>
      </c>
      <c r="N2" s="29" t="str">
        <f aca="false">TEXT(A2,"mmm-yyyy")</f>
        <v>Jan-2026</v>
      </c>
      <c r="O2" s="29" t="str">
        <f aca="false">"Q"&amp;ROUNDUP(MONTH(A2)/3,0)&amp;" "&amp;YEAR(A2)</f>
        <v>Q1 2026</v>
      </c>
    </row>
    <row r="3" customFormat="false" ht="15" hidden="false" customHeight="true" outlineLevel="0" collapsed="false">
      <c r="A3" s="30" t="s">
        <v>71</v>
      </c>
      <c r="B3" s="31" t="s">
        <v>66</v>
      </c>
      <c r="C3" s="31" t="s">
        <v>67</v>
      </c>
      <c r="D3" s="31" t="s">
        <v>72</v>
      </c>
      <c r="E3" s="31" t="s">
        <v>73</v>
      </c>
      <c r="F3" s="31" t="s">
        <v>74</v>
      </c>
      <c r="G3" s="32" t="n">
        <v>1</v>
      </c>
      <c r="H3" s="33" t="n">
        <v>467.5</v>
      </c>
      <c r="I3" s="33" t="n">
        <v>145.99</v>
      </c>
      <c r="J3" s="34" t="n">
        <f aca="false">G3*H3</f>
        <v>467.5</v>
      </c>
      <c r="K3" s="34" t="n">
        <f aca="false">G3*I3</f>
        <v>145.99</v>
      </c>
      <c r="L3" s="34" t="n">
        <f aca="false">J3-K3</f>
        <v>321.51</v>
      </c>
      <c r="M3" s="35" t="n">
        <f aca="false">IFERROR(L3/J3,0)</f>
        <v>0.68772192513369</v>
      </c>
      <c r="N3" s="36" t="str">
        <f aca="false">TEXT(A3,"mmm-yyyy")</f>
        <v>Jan-2026</v>
      </c>
      <c r="O3" s="36" t="str">
        <f aca="false">"Q"&amp;ROUNDUP(MONTH(A3)/3,0)&amp;" "&amp;YEAR(A3)</f>
        <v>Q1 2026</v>
      </c>
    </row>
    <row r="4" customFormat="false" ht="15" hidden="false" customHeight="true" outlineLevel="0" collapsed="false">
      <c r="A4" s="23" t="s">
        <v>71</v>
      </c>
      <c r="B4" s="24" t="s">
        <v>75</v>
      </c>
      <c r="C4" s="24" t="s">
        <v>76</v>
      </c>
      <c r="D4" s="24" t="s">
        <v>72</v>
      </c>
      <c r="E4" s="24" t="s">
        <v>77</v>
      </c>
      <c r="F4" s="24" t="s">
        <v>78</v>
      </c>
      <c r="G4" s="25" t="n">
        <v>11</v>
      </c>
      <c r="H4" s="26" t="n">
        <v>397.15</v>
      </c>
      <c r="I4" s="26" t="n">
        <v>264.69</v>
      </c>
      <c r="J4" s="27" t="n">
        <f aca="false">G4*H4</f>
        <v>4368.65</v>
      </c>
      <c r="K4" s="27" t="n">
        <f aca="false">G4*I4</f>
        <v>2911.59</v>
      </c>
      <c r="L4" s="27" t="n">
        <f aca="false">J4-K4</f>
        <v>1457.06</v>
      </c>
      <c r="M4" s="28" t="n">
        <f aca="false">IFERROR(L4/J4,0)</f>
        <v>0.333526375424902</v>
      </c>
      <c r="N4" s="29" t="str">
        <f aca="false">TEXT(A4,"mmm-yyyy")</f>
        <v>Jan-2026</v>
      </c>
      <c r="O4" s="29" t="str">
        <f aca="false">"Q"&amp;ROUNDUP(MONTH(A4)/3,0)&amp;" "&amp;YEAR(A4)</f>
        <v>Q1 2026</v>
      </c>
    </row>
    <row r="5" customFormat="false" ht="15" hidden="false" customHeight="true" outlineLevel="0" collapsed="false">
      <c r="A5" s="30" t="s">
        <v>71</v>
      </c>
      <c r="B5" s="31" t="s">
        <v>75</v>
      </c>
      <c r="C5" s="31" t="s">
        <v>79</v>
      </c>
      <c r="D5" s="31" t="s">
        <v>68</v>
      </c>
      <c r="E5" s="31" t="s">
        <v>73</v>
      </c>
      <c r="F5" s="31" t="s">
        <v>80</v>
      </c>
      <c r="G5" s="32" t="n">
        <v>9</v>
      </c>
      <c r="H5" s="33" t="n">
        <v>211.25</v>
      </c>
      <c r="I5" s="33" t="n">
        <v>70.37</v>
      </c>
      <c r="J5" s="34" t="n">
        <f aca="false">G5*H5</f>
        <v>1901.25</v>
      </c>
      <c r="K5" s="34" t="n">
        <f aca="false">G5*I5</f>
        <v>633.33</v>
      </c>
      <c r="L5" s="34" t="n">
        <f aca="false">J5-K5</f>
        <v>1267.92</v>
      </c>
      <c r="M5" s="35" t="n">
        <f aca="false">IFERROR(L5/J5,0)</f>
        <v>0.666887573964497</v>
      </c>
      <c r="N5" s="36" t="str">
        <f aca="false">TEXT(A5,"mmm-yyyy")</f>
        <v>Jan-2026</v>
      </c>
      <c r="O5" s="36" t="str">
        <f aca="false">"Q"&amp;ROUNDUP(MONTH(A5)/3,0)&amp;" "&amp;YEAR(A5)</f>
        <v>Q1 2026</v>
      </c>
    </row>
    <row r="6" customFormat="false" ht="15" hidden="false" customHeight="true" outlineLevel="0" collapsed="false">
      <c r="A6" s="23" t="s">
        <v>81</v>
      </c>
      <c r="B6" s="24" t="s">
        <v>75</v>
      </c>
      <c r="C6" s="24" t="s">
        <v>76</v>
      </c>
      <c r="D6" s="24" t="s">
        <v>82</v>
      </c>
      <c r="E6" s="24" t="s">
        <v>83</v>
      </c>
      <c r="F6" s="24" t="s">
        <v>84</v>
      </c>
      <c r="G6" s="25" t="n">
        <v>4</v>
      </c>
      <c r="H6" s="26" t="n">
        <v>612.51</v>
      </c>
      <c r="I6" s="26" t="n">
        <v>384.1</v>
      </c>
      <c r="J6" s="27" t="n">
        <f aca="false">G6*H6</f>
        <v>2450.04</v>
      </c>
      <c r="K6" s="27" t="n">
        <f aca="false">G6*I6</f>
        <v>1536.4</v>
      </c>
      <c r="L6" s="27" t="n">
        <f aca="false">J6-K6</f>
        <v>913.64</v>
      </c>
      <c r="M6" s="28" t="n">
        <f aca="false">IFERROR(L6/J6,0)</f>
        <v>0.372908197417185</v>
      </c>
      <c r="N6" s="29" t="str">
        <f aca="false">TEXT(A6,"mmm-yyyy")</f>
        <v>Jan-2026</v>
      </c>
      <c r="O6" s="29" t="str">
        <f aca="false">"Q"&amp;ROUNDUP(MONTH(A6)/3,0)&amp;" "&amp;YEAR(A6)</f>
        <v>Q1 2026</v>
      </c>
    </row>
    <row r="7" customFormat="false" ht="15" hidden="false" customHeight="true" outlineLevel="0" collapsed="false">
      <c r="A7" s="30" t="s">
        <v>81</v>
      </c>
      <c r="B7" s="31" t="s">
        <v>75</v>
      </c>
      <c r="C7" s="31" t="s">
        <v>76</v>
      </c>
      <c r="D7" s="31" t="s">
        <v>85</v>
      </c>
      <c r="E7" s="31" t="s">
        <v>73</v>
      </c>
      <c r="F7" s="31" t="s">
        <v>74</v>
      </c>
      <c r="G7" s="32" t="n">
        <v>6</v>
      </c>
      <c r="H7" s="33" t="n">
        <v>527.8</v>
      </c>
      <c r="I7" s="33" t="n">
        <v>151.56</v>
      </c>
      <c r="J7" s="34" t="n">
        <f aca="false">G7*H7</f>
        <v>3166.8</v>
      </c>
      <c r="K7" s="34" t="n">
        <f aca="false">G7*I7</f>
        <v>909.36</v>
      </c>
      <c r="L7" s="34" t="n">
        <f aca="false">J7-K7</f>
        <v>2257.44</v>
      </c>
      <c r="M7" s="35" t="n">
        <f aca="false">IFERROR(L7/J7,0)</f>
        <v>0.71284577491474</v>
      </c>
      <c r="N7" s="36" t="str">
        <f aca="false">TEXT(A7,"mmm-yyyy")</f>
        <v>Jan-2026</v>
      </c>
      <c r="O7" s="36" t="str">
        <f aca="false">"Q"&amp;ROUNDUP(MONTH(A7)/3,0)&amp;" "&amp;YEAR(A7)</f>
        <v>Q1 2026</v>
      </c>
    </row>
    <row r="8" customFormat="false" ht="15" hidden="false" customHeight="true" outlineLevel="0" collapsed="false">
      <c r="A8" s="23" t="s">
        <v>86</v>
      </c>
      <c r="B8" s="24" t="s">
        <v>87</v>
      </c>
      <c r="C8" s="24" t="s">
        <v>88</v>
      </c>
      <c r="D8" s="24" t="s">
        <v>89</v>
      </c>
      <c r="E8" s="24" t="s">
        <v>69</v>
      </c>
      <c r="F8" s="24" t="s">
        <v>90</v>
      </c>
      <c r="G8" s="25" t="n">
        <v>12</v>
      </c>
      <c r="H8" s="26" t="n">
        <v>1211.78</v>
      </c>
      <c r="I8" s="26" t="n">
        <v>292.88</v>
      </c>
      <c r="J8" s="27" t="n">
        <f aca="false">G8*H8</f>
        <v>14541.36</v>
      </c>
      <c r="K8" s="27" t="n">
        <f aca="false">G8*I8</f>
        <v>3514.56</v>
      </c>
      <c r="L8" s="27" t="n">
        <f aca="false">J8-K8</f>
        <v>11026.8</v>
      </c>
      <c r="M8" s="28" t="n">
        <f aca="false">IFERROR(L8/J8,0)</f>
        <v>0.758305963128621</v>
      </c>
      <c r="N8" s="29" t="str">
        <f aca="false">TEXT(A8,"mmm-yyyy")</f>
        <v>Jan-2026</v>
      </c>
      <c r="O8" s="29" t="str">
        <f aca="false">"Q"&amp;ROUNDUP(MONTH(A8)/3,0)&amp;" "&amp;YEAR(A8)</f>
        <v>Q1 2026</v>
      </c>
    </row>
    <row r="9" customFormat="false" ht="15" hidden="false" customHeight="true" outlineLevel="0" collapsed="false">
      <c r="A9" s="30" t="s">
        <v>91</v>
      </c>
      <c r="B9" s="31" t="s">
        <v>66</v>
      </c>
      <c r="C9" s="31" t="s">
        <v>67</v>
      </c>
      <c r="D9" s="31" t="s">
        <v>92</v>
      </c>
      <c r="E9" s="31" t="s">
        <v>83</v>
      </c>
      <c r="F9" s="31" t="s">
        <v>84</v>
      </c>
      <c r="G9" s="32" t="n">
        <v>11</v>
      </c>
      <c r="H9" s="33" t="n">
        <v>649.92</v>
      </c>
      <c r="I9" s="33" t="n">
        <v>415.39</v>
      </c>
      <c r="J9" s="34" t="n">
        <f aca="false">G9*H9</f>
        <v>7149.12</v>
      </c>
      <c r="K9" s="34" t="n">
        <f aca="false">G9*I9</f>
        <v>4569.29</v>
      </c>
      <c r="L9" s="34" t="n">
        <f aca="false">J9-K9</f>
        <v>2579.83</v>
      </c>
      <c r="M9" s="35" t="n">
        <f aca="false">IFERROR(L9/J9,0)</f>
        <v>0.360859798129001</v>
      </c>
      <c r="N9" s="36" t="str">
        <f aca="false">TEXT(A9,"mmm-yyyy")</f>
        <v>Jan-2026</v>
      </c>
      <c r="O9" s="36" t="str">
        <f aca="false">"Q"&amp;ROUNDUP(MONTH(A9)/3,0)&amp;" "&amp;YEAR(A9)</f>
        <v>Q1 2026</v>
      </c>
    </row>
    <row r="10" customFormat="false" ht="15" hidden="false" customHeight="true" outlineLevel="0" collapsed="false">
      <c r="A10" s="23" t="s">
        <v>93</v>
      </c>
      <c r="B10" s="24" t="s">
        <v>87</v>
      </c>
      <c r="C10" s="24" t="s">
        <v>88</v>
      </c>
      <c r="D10" s="24" t="s">
        <v>94</v>
      </c>
      <c r="E10" s="24" t="s">
        <v>77</v>
      </c>
      <c r="F10" s="24" t="s">
        <v>78</v>
      </c>
      <c r="G10" s="25" t="n">
        <v>1</v>
      </c>
      <c r="H10" s="26" t="n">
        <v>440.5</v>
      </c>
      <c r="I10" s="26" t="n">
        <v>257.43</v>
      </c>
      <c r="J10" s="27" t="n">
        <f aca="false">G10*H10</f>
        <v>440.5</v>
      </c>
      <c r="K10" s="27" t="n">
        <f aca="false">G10*I10</f>
        <v>257.43</v>
      </c>
      <c r="L10" s="27" t="n">
        <f aca="false">J10-K10</f>
        <v>183.07</v>
      </c>
      <c r="M10" s="28" t="n">
        <f aca="false">IFERROR(L10/J10,0)</f>
        <v>0.415595913734393</v>
      </c>
      <c r="N10" s="29" t="str">
        <f aca="false">TEXT(A10,"mmm-yyyy")</f>
        <v>Jan-2026</v>
      </c>
      <c r="O10" s="29" t="str">
        <f aca="false">"Q"&amp;ROUNDUP(MONTH(A10)/3,0)&amp;" "&amp;YEAR(A10)</f>
        <v>Q1 2026</v>
      </c>
    </row>
    <row r="11" customFormat="false" ht="15" hidden="false" customHeight="true" outlineLevel="0" collapsed="false">
      <c r="A11" s="30" t="s">
        <v>95</v>
      </c>
      <c r="B11" s="31" t="s">
        <v>87</v>
      </c>
      <c r="C11" s="31" t="s">
        <v>88</v>
      </c>
      <c r="D11" s="31" t="s">
        <v>72</v>
      </c>
      <c r="E11" s="31" t="s">
        <v>69</v>
      </c>
      <c r="F11" s="31" t="s">
        <v>70</v>
      </c>
      <c r="G11" s="32" t="n">
        <v>12</v>
      </c>
      <c r="H11" s="33" t="n">
        <v>2567.68</v>
      </c>
      <c r="I11" s="33" t="n">
        <v>608.88</v>
      </c>
      <c r="J11" s="34" t="n">
        <f aca="false">G11*H11</f>
        <v>30812.16</v>
      </c>
      <c r="K11" s="34" t="n">
        <f aca="false">G11*I11</f>
        <v>7306.56</v>
      </c>
      <c r="L11" s="34" t="n">
        <f aca="false">J11-K11</f>
        <v>23505.6</v>
      </c>
      <c r="M11" s="35" t="n">
        <f aca="false">IFERROR(L11/J11,0)</f>
        <v>0.762867647058824</v>
      </c>
      <c r="N11" s="36" t="str">
        <f aca="false">TEXT(A11,"mmm-yyyy")</f>
        <v>Jan-2026</v>
      </c>
      <c r="O11" s="36" t="str">
        <f aca="false">"Q"&amp;ROUNDUP(MONTH(A11)/3,0)&amp;" "&amp;YEAR(A11)</f>
        <v>Q1 2026</v>
      </c>
    </row>
    <row r="12" customFormat="false" ht="15" hidden="false" customHeight="true" outlineLevel="0" collapsed="false">
      <c r="A12" s="23" t="s">
        <v>96</v>
      </c>
      <c r="B12" s="24" t="s">
        <v>66</v>
      </c>
      <c r="C12" s="24" t="s">
        <v>67</v>
      </c>
      <c r="D12" s="24" t="s">
        <v>97</v>
      </c>
      <c r="E12" s="24" t="s">
        <v>73</v>
      </c>
      <c r="F12" s="24" t="s">
        <v>80</v>
      </c>
      <c r="G12" s="25" t="n">
        <v>4</v>
      </c>
      <c r="H12" s="26" t="n">
        <v>237.51</v>
      </c>
      <c r="I12" s="26" t="n">
        <v>67.47</v>
      </c>
      <c r="J12" s="27" t="n">
        <f aca="false">G12*H12</f>
        <v>950.04</v>
      </c>
      <c r="K12" s="27" t="n">
        <f aca="false">G12*I12</f>
        <v>269.88</v>
      </c>
      <c r="L12" s="27" t="n">
        <f aca="false">J12-K12</f>
        <v>680.16</v>
      </c>
      <c r="M12" s="28" t="n">
        <f aca="false">IFERROR(L12/J12,0)</f>
        <v>0.715927750410509</v>
      </c>
      <c r="N12" s="29" t="str">
        <f aca="false">TEXT(A12,"mmm-yyyy")</f>
        <v>Jan-2026</v>
      </c>
      <c r="O12" s="29" t="str">
        <f aca="false">"Q"&amp;ROUNDUP(MONTH(A12)/3,0)&amp;" "&amp;YEAR(A12)</f>
        <v>Q1 2026</v>
      </c>
    </row>
    <row r="13" customFormat="false" ht="15" hidden="false" customHeight="true" outlineLevel="0" collapsed="false">
      <c r="A13" s="30" t="s">
        <v>98</v>
      </c>
      <c r="B13" s="31" t="s">
        <v>66</v>
      </c>
      <c r="C13" s="31" t="s">
        <v>99</v>
      </c>
      <c r="D13" s="31" t="s">
        <v>82</v>
      </c>
      <c r="E13" s="31" t="s">
        <v>69</v>
      </c>
      <c r="F13" s="31" t="s">
        <v>90</v>
      </c>
      <c r="G13" s="32" t="n">
        <v>8</v>
      </c>
      <c r="H13" s="33" t="n">
        <v>1176.86</v>
      </c>
      <c r="I13" s="33" t="n">
        <v>314.69</v>
      </c>
      <c r="J13" s="34" t="n">
        <f aca="false">G13*H13</f>
        <v>9414.88</v>
      </c>
      <c r="K13" s="34" t="n">
        <f aca="false">G13*I13</f>
        <v>2517.52</v>
      </c>
      <c r="L13" s="34" t="n">
        <f aca="false">J13-K13</f>
        <v>6897.36</v>
      </c>
      <c r="M13" s="35" t="n">
        <f aca="false">IFERROR(L13/J13,0)</f>
        <v>0.732602008735109</v>
      </c>
      <c r="N13" s="36" t="str">
        <f aca="false">TEXT(A13,"mmm-yyyy")</f>
        <v>Jan-2026</v>
      </c>
      <c r="O13" s="36" t="str">
        <f aca="false">"Q"&amp;ROUNDUP(MONTH(A13)/3,0)&amp;" "&amp;YEAR(A13)</f>
        <v>Q1 2026</v>
      </c>
    </row>
    <row r="14" customFormat="false" ht="15" hidden="false" customHeight="true" outlineLevel="0" collapsed="false">
      <c r="A14" s="23" t="s">
        <v>100</v>
      </c>
      <c r="B14" s="24" t="s">
        <v>75</v>
      </c>
      <c r="C14" s="24" t="s">
        <v>79</v>
      </c>
      <c r="D14" s="24" t="s">
        <v>72</v>
      </c>
      <c r="E14" s="24" t="s">
        <v>77</v>
      </c>
      <c r="F14" s="24" t="s">
        <v>101</v>
      </c>
      <c r="G14" s="25" t="n">
        <v>2</v>
      </c>
      <c r="H14" s="26" t="n">
        <v>897.41</v>
      </c>
      <c r="I14" s="26" t="n">
        <v>557.79</v>
      </c>
      <c r="J14" s="27" t="n">
        <f aca="false">G14*H14</f>
        <v>1794.82</v>
      </c>
      <c r="K14" s="27" t="n">
        <f aca="false">G14*I14</f>
        <v>1115.58</v>
      </c>
      <c r="L14" s="27" t="n">
        <f aca="false">J14-K14</f>
        <v>679.24</v>
      </c>
      <c r="M14" s="28" t="n">
        <f aca="false">IFERROR(L14/J14,0)</f>
        <v>0.378444635116613</v>
      </c>
      <c r="N14" s="29" t="str">
        <f aca="false">TEXT(A14,"mmm-yyyy")</f>
        <v>Jan-2026</v>
      </c>
      <c r="O14" s="29" t="str">
        <f aca="false">"Q"&amp;ROUNDUP(MONTH(A14)/3,0)&amp;" "&amp;YEAR(A14)</f>
        <v>Q1 2026</v>
      </c>
    </row>
    <row r="15" customFormat="false" ht="15" hidden="false" customHeight="true" outlineLevel="0" collapsed="false">
      <c r="A15" s="30" t="s">
        <v>102</v>
      </c>
      <c r="B15" s="31" t="s">
        <v>66</v>
      </c>
      <c r="C15" s="31" t="s">
        <v>99</v>
      </c>
      <c r="D15" s="31" t="s">
        <v>103</v>
      </c>
      <c r="E15" s="31" t="s">
        <v>73</v>
      </c>
      <c r="F15" s="31" t="s">
        <v>80</v>
      </c>
      <c r="G15" s="32" t="n">
        <v>5</v>
      </c>
      <c r="H15" s="33" t="n">
        <v>207.87</v>
      </c>
      <c r="I15" s="33" t="n">
        <v>73.2</v>
      </c>
      <c r="J15" s="34" t="n">
        <f aca="false">G15*H15</f>
        <v>1039.35</v>
      </c>
      <c r="K15" s="34" t="n">
        <f aca="false">G15*I15</f>
        <v>366</v>
      </c>
      <c r="L15" s="34" t="n">
        <f aca="false">J15-K15</f>
        <v>673.35</v>
      </c>
      <c r="M15" s="35" t="n">
        <f aca="false">IFERROR(L15/J15,0)</f>
        <v>0.647856833597922</v>
      </c>
      <c r="N15" s="36" t="str">
        <f aca="false">TEXT(A15,"mmm-yyyy")</f>
        <v>Jan-2026</v>
      </c>
      <c r="O15" s="36" t="str">
        <f aca="false">"Q"&amp;ROUNDUP(MONTH(A15)/3,0)&amp;" "&amp;YEAR(A15)</f>
        <v>Q1 2026</v>
      </c>
    </row>
    <row r="16" customFormat="false" ht="15" hidden="false" customHeight="true" outlineLevel="0" collapsed="false">
      <c r="A16" s="23" t="s">
        <v>104</v>
      </c>
      <c r="B16" s="24" t="s">
        <v>87</v>
      </c>
      <c r="C16" s="24" t="s">
        <v>88</v>
      </c>
      <c r="D16" s="24" t="s">
        <v>94</v>
      </c>
      <c r="E16" s="24" t="s">
        <v>69</v>
      </c>
      <c r="F16" s="24" t="s">
        <v>90</v>
      </c>
      <c r="G16" s="25" t="n">
        <v>1</v>
      </c>
      <c r="H16" s="26" t="n">
        <v>1230.96</v>
      </c>
      <c r="I16" s="26" t="n">
        <v>308.19</v>
      </c>
      <c r="J16" s="27" t="n">
        <f aca="false">G16*H16</f>
        <v>1230.96</v>
      </c>
      <c r="K16" s="27" t="n">
        <f aca="false">G16*I16</f>
        <v>308.19</v>
      </c>
      <c r="L16" s="27" t="n">
        <f aca="false">J16-K16</f>
        <v>922.77</v>
      </c>
      <c r="M16" s="28" t="n">
        <f aca="false">IFERROR(L16/J16,0)</f>
        <v>0.749634431663092</v>
      </c>
      <c r="N16" s="29" t="str">
        <f aca="false">TEXT(A16,"mmm-yyyy")</f>
        <v>Jan-2026</v>
      </c>
      <c r="O16" s="29" t="str">
        <f aca="false">"Q"&amp;ROUNDUP(MONTH(A16)/3,0)&amp;" "&amp;YEAR(A16)</f>
        <v>Q1 2026</v>
      </c>
    </row>
    <row r="17" customFormat="false" ht="15" hidden="false" customHeight="true" outlineLevel="0" collapsed="false">
      <c r="A17" s="30" t="s">
        <v>104</v>
      </c>
      <c r="B17" s="31" t="s">
        <v>66</v>
      </c>
      <c r="C17" s="31" t="s">
        <v>99</v>
      </c>
      <c r="D17" s="31" t="s">
        <v>105</v>
      </c>
      <c r="E17" s="31" t="s">
        <v>77</v>
      </c>
      <c r="F17" s="31" t="s">
        <v>101</v>
      </c>
      <c r="G17" s="32" t="n">
        <v>5</v>
      </c>
      <c r="H17" s="33" t="n">
        <v>883.37</v>
      </c>
      <c r="I17" s="33" t="n">
        <v>558.04</v>
      </c>
      <c r="J17" s="34" t="n">
        <f aca="false">G17*H17</f>
        <v>4416.85</v>
      </c>
      <c r="K17" s="34" t="n">
        <f aca="false">G17*I17</f>
        <v>2790.2</v>
      </c>
      <c r="L17" s="34" t="n">
        <f aca="false">J17-K17</f>
        <v>1626.65</v>
      </c>
      <c r="M17" s="35" t="n">
        <f aca="false">IFERROR(L17/J17,0)</f>
        <v>0.368282825995902</v>
      </c>
      <c r="N17" s="36" t="str">
        <f aca="false">TEXT(A17,"mmm-yyyy")</f>
        <v>Jan-2026</v>
      </c>
      <c r="O17" s="36" t="str">
        <f aca="false">"Q"&amp;ROUNDUP(MONTH(A17)/3,0)&amp;" "&amp;YEAR(A17)</f>
        <v>Q1 2026</v>
      </c>
    </row>
    <row r="18" customFormat="false" ht="15" hidden="false" customHeight="true" outlineLevel="0" collapsed="false">
      <c r="A18" s="23" t="s">
        <v>106</v>
      </c>
      <c r="B18" s="24" t="s">
        <v>87</v>
      </c>
      <c r="C18" s="24" t="s">
        <v>88</v>
      </c>
      <c r="D18" s="24" t="s">
        <v>107</v>
      </c>
      <c r="E18" s="24" t="s">
        <v>77</v>
      </c>
      <c r="F18" s="24" t="s">
        <v>78</v>
      </c>
      <c r="G18" s="25" t="n">
        <v>5</v>
      </c>
      <c r="H18" s="26" t="n">
        <v>431.36</v>
      </c>
      <c r="I18" s="26" t="n">
        <v>252.57</v>
      </c>
      <c r="J18" s="27" t="n">
        <f aca="false">G18*H18</f>
        <v>2156.8</v>
      </c>
      <c r="K18" s="27" t="n">
        <f aca="false">G18*I18</f>
        <v>1262.85</v>
      </c>
      <c r="L18" s="27" t="n">
        <f aca="false">J18-K18</f>
        <v>893.95</v>
      </c>
      <c r="M18" s="28" t="n">
        <f aca="false">IFERROR(L18/J18,0)</f>
        <v>0.414479784866469</v>
      </c>
      <c r="N18" s="29" t="str">
        <f aca="false">TEXT(A18,"mmm-yyyy")</f>
        <v>Feb-2026</v>
      </c>
      <c r="O18" s="29" t="str">
        <f aca="false">"Q"&amp;ROUNDUP(MONTH(A18)/3,0)&amp;" "&amp;YEAR(A18)</f>
        <v>Q1 2026</v>
      </c>
    </row>
    <row r="19" customFormat="false" ht="15" hidden="false" customHeight="true" outlineLevel="0" collapsed="false">
      <c r="A19" s="30" t="s">
        <v>106</v>
      </c>
      <c r="B19" s="31" t="s">
        <v>75</v>
      </c>
      <c r="C19" s="31" t="s">
        <v>79</v>
      </c>
      <c r="D19" s="31" t="s">
        <v>107</v>
      </c>
      <c r="E19" s="31" t="s">
        <v>83</v>
      </c>
      <c r="F19" s="31" t="s">
        <v>84</v>
      </c>
      <c r="G19" s="32" t="n">
        <v>4</v>
      </c>
      <c r="H19" s="33" t="n">
        <v>617.93</v>
      </c>
      <c r="I19" s="33" t="n">
        <v>401.45</v>
      </c>
      <c r="J19" s="34" t="n">
        <f aca="false">G19*H19</f>
        <v>2471.72</v>
      </c>
      <c r="K19" s="34" t="n">
        <f aca="false">G19*I19</f>
        <v>1605.8</v>
      </c>
      <c r="L19" s="34" t="n">
        <f aca="false">J19-K19</f>
        <v>865.92</v>
      </c>
      <c r="M19" s="35" t="n">
        <f aca="false">IFERROR(L19/J19,0)</f>
        <v>0.350330943634392</v>
      </c>
      <c r="N19" s="36" t="str">
        <f aca="false">TEXT(A19,"mmm-yyyy")</f>
        <v>Feb-2026</v>
      </c>
      <c r="O19" s="36" t="str">
        <f aca="false">"Q"&amp;ROUNDUP(MONTH(A19)/3,0)&amp;" "&amp;YEAR(A19)</f>
        <v>Q1 2026</v>
      </c>
    </row>
    <row r="20" customFormat="false" ht="15" hidden="false" customHeight="true" outlineLevel="0" collapsed="false">
      <c r="A20" s="23" t="s">
        <v>108</v>
      </c>
      <c r="B20" s="24" t="s">
        <v>75</v>
      </c>
      <c r="C20" s="24" t="s">
        <v>76</v>
      </c>
      <c r="D20" s="24" t="s">
        <v>109</v>
      </c>
      <c r="E20" s="24" t="s">
        <v>77</v>
      </c>
      <c r="F20" s="24" t="s">
        <v>78</v>
      </c>
      <c r="G20" s="25" t="n">
        <v>4</v>
      </c>
      <c r="H20" s="26" t="n">
        <v>397.58</v>
      </c>
      <c r="I20" s="26" t="n">
        <v>259.63</v>
      </c>
      <c r="J20" s="27" t="n">
        <f aca="false">G20*H20</f>
        <v>1590.32</v>
      </c>
      <c r="K20" s="27" t="n">
        <f aca="false">G20*I20</f>
        <v>1038.52</v>
      </c>
      <c r="L20" s="27" t="n">
        <f aca="false">J20-K20</f>
        <v>551.8</v>
      </c>
      <c r="M20" s="28" t="n">
        <f aca="false">IFERROR(L20/J20,0)</f>
        <v>0.346974193872931</v>
      </c>
      <c r="N20" s="29" t="str">
        <f aca="false">TEXT(A20,"mmm-yyyy")</f>
        <v>Feb-2026</v>
      </c>
      <c r="O20" s="29" t="str">
        <f aca="false">"Q"&amp;ROUNDUP(MONTH(A20)/3,0)&amp;" "&amp;YEAR(A20)</f>
        <v>Q1 2026</v>
      </c>
    </row>
    <row r="21" customFormat="false" ht="15" hidden="false" customHeight="true" outlineLevel="0" collapsed="false">
      <c r="A21" s="30" t="s">
        <v>110</v>
      </c>
      <c r="B21" s="31" t="s">
        <v>66</v>
      </c>
      <c r="C21" s="31" t="s">
        <v>99</v>
      </c>
      <c r="D21" s="31" t="s">
        <v>68</v>
      </c>
      <c r="E21" s="31" t="s">
        <v>83</v>
      </c>
      <c r="F21" s="31" t="s">
        <v>84</v>
      </c>
      <c r="G21" s="32" t="n">
        <v>9</v>
      </c>
      <c r="H21" s="33" t="n">
        <v>697.16</v>
      </c>
      <c r="I21" s="33" t="n">
        <v>416.9</v>
      </c>
      <c r="J21" s="34" t="n">
        <f aca="false">G21*H21</f>
        <v>6274.44</v>
      </c>
      <c r="K21" s="34" t="n">
        <f aca="false">G21*I21</f>
        <v>3752.1</v>
      </c>
      <c r="L21" s="34" t="n">
        <f aca="false">J21-K21</f>
        <v>2522.34</v>
      </c>
      <c r="M21" s="35" t="n">
        <f aca="false">IFERROR(L21/J21,0)</f>
        <v>0.402002409776809</v>
      </c>
      <c r="N21" s="36" t="str">
        <f aca="false">TEXT(A21,"mmm-yyyy")</f>
        <v>Feb-2026</v>
      </c>
      <c r="O21" s="36" t="str">
        <f aca="false">"Q"&amp;ROUNDUP(MONTH(A21)/3,0)&amp;" "&amp;YEAR(A21)</f>
        <v>Q1 2026</v>
      </c>
    </row>
    <row r="22" customFormat="false" ht="15" hidden="false" customHeight="true" outlineLevel="0" collapsed="false">
      <c r="A22" s="23" t="s">
        <v>111</v>
      </c>
      <c r="B22" s="24" t="s">
        <v>75</v>
      </c>
      <c r="C22" s="24" t="s">
        <v>76</v>
      </c>
      <c r="D22" s="24" t="s">
        <v>82</v>
      </c>
      <c r="E22" s="24" t="s">
        <v>69</v>
      </c>
      <c r="F22" s="24" t="s">
        <v>90</v>
      </c>
      <c r="G22" s="25" t="n">
        <v>2</v>
      </c>
      <c r="H22" s="26" t="n">
        <v>1244.53</v>
      </c>
      <c r="I22" s="26" t="n">
        <v>309.48</v>
      </c>
      <c r="J22" s="27" t="n">
        <f aca="false">G22*H22</f>
        <v>2489.06</v>
      </c>
      <c r="K22" s="27" t="n">
        <f aca="false">G22*I22</f>
        <v>618.96</v>
      </c>
      <c r="L22" s="27" t="n">
        <f aca="false">J22-K22</f>
        <v>1870.1</v>
      </c>
      <c r="M22" s="28" t="n">
        <f aca="false">IFERROR(L22/J22,0)</f>
        <v>0.751327810498743</v>
      </c>
      <c r="N22" s="29" t="str">
        <f aca="false">TEXT(A22,"mmm-yyyy")</f>
        <v>Feb-2026</v>
      </c>
      <c r="O22" s="29" t="str">
        <f aca="false">"Q"&amp;ROUNDUP(MONTH(A22)/3,0)&amp;" "&amp;YEAR(A22)</f>
        <v>Q1 2026</v>
      </c>
    </row>
    <row r="23" customFormat="false" ht="15" hidden="false" customHeight="true" outlineLevel="0" collapsed="false">
      <c r="A23" s="30" t="s">
        <v>111</v>
      </c>
      <c r="B23" s="31" t="s">
        <v>66</v>
      </c>
      <c r="C23" s="31" t="s">
        <v>67</v>
      </c>
      <c r="D23" s="31" t="s">
        <v>94</v>
      </c>
      <c r="E23" s="31" t="s">
        <v>69</v>
      </c>
      <c r="F23" s="31" t="s">
        <v>90</v>
      </c>
      <c r="G23" s="32" t="n">
        <v>2</v>
      </c>
      <c r="H23" s="33" t="n">
        <v>1239.91</v>
      </c>
      <c r="I23" s="33" t="n">
        <v>286.77</v>
      </c>
      <c r="J23" s="34" t="n">
        <f aca="false">G23*H23</f>
        <v>2479.82</v>
      </c>
      <c r="K23" s="34" t="n">
        <f aca="false">G23*I23</f>
        <v>573.54</v>
      </c>
      <c r="L23" s="34" t="n">
        <f aca="false">J23-K23</f>
        <v>1906.28</v>
      </c>
      <c r="M23" s="35" t="n">
        <f aca="false">IFERROR(L23/J23,0)</f>
        <v>0.768717084304506</v>
      </c>
      <c r="N23" s="36" t="str">
        <f aca="false">TEXT(A23,"mmm-yyyy")</f>
        <v>Feb-2026</v>
      </c>
      <c r="O23" s="36" t="str">
        <f aca="false">"Q"&amp;ROUNDUP(MONTH(A23)/3,0)&amp;" "&amp;YEAR(A23)</f>
        <v>Q1 2026</v>
      </c>
    </row>
    <row r="24" customFormat="false" ht="15" hidden="false" customHeight="true" outlineLevel="0" collapsed="false">
      <c r="A24" s="23" t="s">
        <v>112</v>
      </c>
      <c r="B24" s="24" t="s">
        <v>75</v>
      </c>
      <c r="C24" s="24" t="s">
        <v>79</v>
      </c>
      <c r="D24" s="24" t="s">
        <v>89</v>
      </c>
      <c r="E24" s="24" t="s">
        <v>73</v>
      </c>
      <c r="F24" s="24" t="s">
        <v>74</v>
      </c>
      <c r="G24" s="25" t="n">
        <v>4</v>
      </c>
      <c r="H24" s="26" t="n">
        <v>483.74</v>
      </c>
      <c r="I24" s="26" t="n">
        <v>157.03</v>
      </c>
      <c r="J24" s="27" t="n">
        <f aca="false">G24*H24</f>
        <v>1934.96</v>
      </c>
      <c r="K24" s="27" t="n">
        <f aca="false">G24*I24</f>
        <v>628.12</v>
      </c>
      <c r="L24" s="27" t="n">
        <f aca="false">J24-K24</f>
        <v>1306.84</v>
      </c>
      <c r="M24" s="28" t="n">
        <f aca="false">IFERROR(L24/J24,0)</f>
        <v>0.675383470459338</v>
      </c>
      <c r="N24" s="29" t="str">
        <f aca="false">TEXT(A24,"mmm-yyyy")</f>
        <v>Feb-2026</v>
      </c>
      <c r="O24" s="29" t="str">
        <f aca="false">"Q"&amp;ROUNDUP(MONTH(A24)/3,0)&amp;" "&amp;YEAR(A24)</f>
        <v>Q1 2026</v>
      </c>
    </row>
    <row r="25" customFormat="false" ht="15" hidden="false" customHeight="true" outlineLevel="0" collapsed="false">
      <c r="A25" s="30" t="s">
        <v>113</v>
      </c>
      <c r="B25" s="31" t="s">
        <v>66</v>
      </c>
      <c r="C25" s="31" t="s">
        <v>99</v>
      </c>
      <c r="D25" s="31" t="s">
        <v>92</v>
      </c>
      <c r="E25" s="31" t="s">
        <v>69</v>
      </c>
      <c r="F25" s="31" t="s">
        <v>70</v>
      </c>
      <c r="G25" s="32" t="n">
        <v>7</v>
      </c>
      <c r="H25" s="33" t="n">
        <v>2590.14</v>
      </c>
      <c r="I25" s="33" t="n">
        <v>608.99</v>
      </c>
      <c r="J25" s="34" t="n">
        <f aca="false">G25*H25</f>
        <v>18130.98</v>
      </c>
      <c r="K25" s="34" t="n">
        <f aca="false">G25*I25</f>
        <v>4262.93</v>
      </c>
      <c r="L25" s="34" t="n">
        <f aca="false">J25-K25</f>
        <v>13868.05</v>
      </c>
      <c r="M25" s="35" t="n">
        <f aca="false">IFERROR(L25/J25,0)</f>
        <v>0.764881434980349</v>
      </c>
      <c r="N25" s="36" t="str">
        <f aca="false">TEXT(A25,"mmm-yyyy")</f>
        <v>Feb-2026</v>
      </c>
      <c r="O25" s="36" t="str">
        <f aca="false">"Q"&amp;ROUNDUP(MONTH(A25)/3,0)&amp;" "&amp;YEAR(A25)</f>
        <v>Q1 2026</v>
      </c>
    </row>
    <row r="26" customFormat="false" ht="15" hidden="false" customHeight="true" outlineLevel="0" collapsed="false">
      <c r="A26" s="23" t="s">
        <v>113</v>
      </c>
      <c r="B26" s="24" t="s">
        <v>66</v>
      </c>
      <c r="C26" s="24" t="s">
        <v>99</v>
      </c>
      <c r="D26" s="24" t="s">
        <v>82</v>
      </c>
      <c r="E26" s="24" t="s">
        <v>83</v>
      </c>
      <c r="F26" s="24" t="s">
        <v>114</v>
      </c>
      <c r="G26" s="25" t="n">
        <v>4</v>
      </c>
      <c r="H26" s="26" t="n">
        <v>3391.74</v>
      </c>
      <c r="I26" s="26" t="n">
        <v>1819.32</v>
      </c>
      <c r="J26" s="27" t="n">
        <f aca="false">G26*H26</f>
        <v>13566.96</v>
      </c>
      <c r="K26" s="27" t="n">
        <f aca="false">G26*I26</f>
        <v>7277.28</v>
      </c>
      <c r="L26" s="27" t="n">
        <f aca="false">J26-K26</f>
        <v>6289.68</v>
      </c>
      <c r="M26" s="28" t="n">
        <f aca="false">IFERROR(L26/J26,0)</f>
        <v>0.463602752569478</v>
      </c>
      <c r="N26" s="29" t="str">
        <f aca="false">TEXT(A26,"mmm-yyyy")</f>
        <v>Feb-2026</v>
      </c>
      <c r="O26" s="29" t="str">
        <f aca="false">"Q"&amp;ROUNDUP(MONTH(A26)/3,0)&amp;" "&amp;YEAR(A26)</f>
        <v>Q1 2026</v>
      </c>
    </row>
    <row r="27" customFormat="false" ht="15" hidden="false" customHeight="true" outlineLevel="0" collapsed="false">
      <c r="A27" s="30" t="s">
        <v>115</v>
      </c>
      <c r="B27" s="31" t="s">
        <v>75</v>
      </c>
      <c r="C27" s="31" t="s">
        <v>79</v>
      </c>
      <c r="D27" s="31" t="s">
        <v>82</v>
      </c>
      <c r="E27" s="31" t="s">
        <v>77</v>
      </c>
      <c r="F27" s="31" t="s">
        <v>78</v>
      </c>
      <c r="G27" s="32" t="n">
        <v>4</v>
      </c>
      <c r="H27" s="33" t="n">
        <v>390.7</v>
      </c>
      <c r="I27" s="33" t="n">
        <v>247.55</v>
      </c>
      <c r="J27" s="34" t="n">
        <f aca="false">G27*H27</f>
        <v>1562.8</v>
      </c>
      <c r="K27" s="34" t="n">
        <f aca="false">G27*I27</f>
        <v>990.2</v>
      </c>
      <c r="L27" s="34" t="n">
        <f aca="false">J27-K27</f>
        <v>572.6</v>
      </c>
      <c r="M27" s="35" t="n">
        <f aca="false">IFERROR(L27/J27,0)</f>
        <v>0.366393652418736</v>
      </c>
      <c r="N27" s="36" t="str">
        <f aca="false">TEXT(A27,"mmm-yyyy")</f>
        <v>Feb-2026</v>
      </c>
      <c r="O27" s="36" t="str">
        <f aca="false">"Q"&amp;ROUNDUP(MONTH(A27)/3,0)&amp;" "&amp;YEAR(A27)</f>
        <v>Q1 2026</v>
      </c>
    </row>
    <row r="28" customFormat="false" ht="15" hidden="false" customHeight="true" outlineLevel="0" collapsed="false">
      <c r="A28" s="23" t="s">
        <v>116</v>
      </c>
      <c r="B28" s="24" t="s">
        <v>87</v>
      </c>
      <c r="C28" s="24" t="s">
        <v>88</v>
      </c>
      <c r="D28" s="24" t="s">
        <v>117</v>
      </c>
      <c r="E28" s="24" t="s">
        <v>73</v>
      </c>
      <c r="F28" s="24" t="s">
        <v>74</v>
      </c>
      <c r="G28" s="25" t="n">
        <v>2</v>
      </c>
      <c r="H28" s="26" t="n">
        <v>534.33</v>
      </c>
      <c r="I28" s="26" t="n">
        <v>155.68</v>
      </c>
      <c r="J28" s="27" t="n">
        <f aca="false">G28*H28</f>
        <v>1068.66</v>
      </c>
      <c r="K28" s="27" t="n">
        <f aca="false">G28*I28</f>
        <v>311.36</v>
      </c>
      <c r="L28" s="27" t="n">
        <f aca="false">J28-K28</f>
        <v>757.3</v>
      </c>
      <c r="M28" s="28" t="n">
        <f aca="false">IFERROR(L28/J28,0)</f>
        <v>0.708644470645481</v>
      </c>
      <c r="N28" s="29" t="str">
        <f aca="false">TEXT(A28,"mmm-yyyy")</f>
        <v>Feb-2026</v>
      </c>
      <c r="O28" s="29" t="str">
        <f aca="false">"Q"&amp;ROUNDUP(MONTH(A28)/3,0)&amp;" "&amp;YEAR(A28)</f>
        <v>Q1 2026</v>
      </c>
    </row>
    <row r="29" customFormat="false" ht="15" hidden="false" customHeight="true" outlineLevel="0" collapsed="false">
      <c r="A29" s="30" t="s">
        <v>118</v>
      </c>
      <c r="B29" s="31" t="s">
        <v>75</v>
      </c>
      <c r="C29" s="31" t="s">
        <v>79</v>
      </c>
      <c r="D29" s="31" t="s">
        <v>119</v>
      </c>
      <c r="E29" s="31" t="s">
        <v>83</v>
      </c>
      <c r="F29" s="31" t="s">
        <v>114</v>
      </c>
      <c r="G29" s="32" t="n">
        <v>7</v>
      </c>
      <c r="H29" s="33" t="n">
        <v>3183.12</v>
      </c>
      <c r="I29" s="33" t="n">
        <v>1943.52</v>
      </c>
      <c r="J29" s="34" t="n">
        <f aca="false">G29*H29</f>
        <v>22281.84</v>
      </c>
      <c r="K29" s="34" t="n">
        <f aca="false">G29*I29</f>
        <v>13604.64</v>
      </c>
      <c r="L29" s="34" t="n">
        <f aca="false">J29-K29</f>
        <v>8677.2</v>
      </c>
      <c r="M29" s="35" t="n">
        <f aca="false">IFERROR(L29/J29,0)</f>
        <v>0.389429239236975</v>
      </c>
      <c r="N29" s="36" t="str">
        <f aca="false">TEXT(A29,"mmm-yyyy")</f>
        <v>Feb-2026</v>
      </c>
      <c r="O29" s="36" t="str">
        <f aca="false">"Q"&amp;ROUNDUP(MONTH(A29)/3,0)&amp;" "&amp;YEAR(A29)</f>
        <v>Q1 2026</v>
      </c>
    </row>
    <row r="30" customFormat="false" ht="15" hidden="false" customHeight="true" outlineLevel="0" collapsed="false">
      <c r="A30" s="23" t="s">
        <v>120</v>
      </c>
      <c r="B30" s="24" t="s">
        <v>75</v>
      </c>
      <c r="C30" s="24" t="s">
        <v>76</v>
      </c>
      <c r="D30" s="24" t="s">
        <v>68</v>
      </c>
      <c r="E30" s="24" t="s">
        <v>83</v>
      </c>
      <c r="F30" s="24" t="s">
        <v>114</v>
      </c>
      <c r="G30" s="25" t="n">
        <v>2</v>
      </c>
      <c r="H30" s="26" t="n">
        <v>3094.27</v>
      </c>
      <c r="I30" s="26" t="n">
        <v>1835.05</v>
      </c>
      <c r="J30" s="27" t="n">
        <f aca="false">G30*H30</f>
        <v>6188.54</v>
      </c>
      <c r="K30" s="27" t="n">
        <f aca="false">G30*I30</f>
        <v>3670.1</v>
      </c>
      <c r="L30" s="27" t="n">
        <f aca="false">J30-K30</f>
        <v>2518.44</v>
      </c>
      <c r="M30" s="28" t="n">
        <f aca="false">IFERROR(L30/J30,0)</f>
        <v>0.406952205205105</v>
      </c>
      <c r="N30" s="29" t="str">
        <f aca="false">TEXT(A30,"mmm-yyyy")</f>
        <v>Feb-2026</v>
      </c>
      <c r="O30" s="29" t="str">
        <f aca="false">"Q"&amp;ROUNDUP(MONTH(A30)/3,0)&amp;" "&amp;YEAR(A30)</f>
        <v>Q1 2026</v>
      </c>
    </row>
    <row r="31" customFormat="false" ht="15" hidden="false" customHeight="true" outlineLevel="0" collapsed="false">
      <c r="A31" s="30" t="s">
        <v>120</v>
      </c>
      <c r="B31" s="31" t="s">
        <v>87</v>
      </c>
      <c r="C31" s="31" t="s">
        <v>88</v>
      </c>
      <c r="D31" s="31" t="s">
        <v>72</v>
      </c>
      <c r="E31" s="31" t="s">
        <v>69</v>
      </c>
      <c r="F31" s="31" t="s">
        <v>90</v>
      </c>
      <c r="G31" s="32" t="n">
        <v>11</v>
      </c>
      <c r="H31" s="33" t="n">
        <v>1161.3</v>
      </c>
      <c r="I31" s="33" t="n">
        <v>304.17</v>
      </c>
      <c r="J31" s="34" t="n">
        <f aca="false">G31*H31</f>
        <v>12774.3</v>
      </c>
      <c r="K31" s="34" t="n">
        <f aca="false">G31*I31</f>
        <v>3345.87</v>
      </c>
      <c r="L31" s="34" t="n">
        <f aca="false">J31-K31</f>
        <v>9428.43</v>
      </c>
      <c r="M31" s="35" t="n">
        <f aca="false">IFERROR(L31/J31,0)</f>
        <v>0.738078016016533</v>
      </c>
      <c r="N31" s="36" t="str">
        <f aca="false">TEXT(A31,"mmm-yyyy")</f>
        <v>Feb-2026</v>
      </c>
      <c r="O31" s="36" t="str">
        <f aca="false">"Q"&amp;ROUNDUP(MONTH(A31)/3,0)&amp;" "&amp;YEAR(A31)</f>
        <v>Q1 2026</v>
      </c>
    </row>
    <row r="32" customFormat="false" ht="15" hidden="false" customHeight="true" outlineLevel="0" collapsed="false">
      <c r="A32" s="23" t="s">
        <v>120</v>
      </c>
      <c r="B32" s="24" t="s">
        <v>66</v>
      </c>
      <c r="C32" s="24" t="s">
        <v>67</v>
      </c>
      <c r="D32" s="24" t="s">
        <v>119</v>
      </c>
      <c r="E32" s="24" t="s">
        <v>73</v>
      </c>
      <c r="F32" s="24" t="s">
        <v>74</v>
      </c>
      <c r="G32" s="25" t="n">
        <v>8</v>
      </c>
      <c r="H32" s="26" t="n">
        <v>524.6</v>
      </c>
      <c r="I32" s="26" t="n">
        <v>145.36</v>
      </c>
      <c r="J32" s="27" t="n">
        <f aca="false">G32*H32</f>
        <v>4196.8</v>
      </c>
      <c r="K32" s="27" t="n">
        <f aca="false">G32*I32</f>
        <v>1162.88</v>
      </c>
      <c r="L32" s="27" t="n">
        <f aca="false">J32-K32</f>
        <v>3033.92</v>
      </c>
      <c r="M32" s="28" t="n">
        <f aca="false">IFERROR(L32/J32,0)</f>
        <v>0.722912695386962</v>
      </c>
      <c r="N32" s="29" t="str">
        <f aca="false">TEXT(A32,"mmm-yyyy")</f>
        <v>Feb-2026</v>
      </c>
      <c r="O32" s="29" t="str">
        <f aca="false">"Q"&amp;ROUNDUP(MONTH(A32)/3,0)&amp;" "&amp;YEAR(A32)</f>
        <v>Q1 2026</v>
      </c>
    </row>
    <row r="33" customFormat="false" ht="15" hidden="false" customHeight="true" outlineLevel="0" collapsed="false">
      <c r="A33" s="30" t="s">
        <v>121</v>
      </c>
      <c r="B33" s="31" t="s">
        <v>66</v>
      </c>
      <c r="C33" s="31" t="s">
        <v>99</v>
      </c>
      <c r="D33" s="31" t="s">
        <v>72</v>
      </c>
      <c r="E33" s="31" t="s">
        <v>69</v>
      </c>
      <c r="F33" s="31" t="s">
        <v>70</v>
      </c>
      <c r="G33" s="32" t="n">
        <v>9</v>
      </c>
      <c r="H33" s="33" t="n">
        <v>2271.41</v>
      </c>
      <c r="I33" s="33" t="n">
        <v>601.66</v>
      </c>
      <c r="J33" s="34" t="n">
        <f aca="false">G33*H33</f>
        <v>20442.69</v>
      </c>
      <c r="K33" s="34" t="n">
        <f aca="false">G33*I33</f>
        <v>5414.94</v>
      </c>
      <c r="L33" s="34" t="n">
        <f aca="false">J33-K33</f>
        <v>15027.75</v>
      </c>
      <c r="M33" s="35" t="n">
        <f aca="false">IFERROR(L33/J33,0)</f>
        <v>0.735116073276071</v>
      </c>
      <c r="N33" s="36" t="str">
        <f aca="false">TEXT(A33,"mmm-yyyy")</f>
        <v>Feb-2026</v>
      </c>
      <c r="O33" s="36" t="str">
        <f aca="false">"Q"&amp;ROUNDUP(MONTH(A33)/3,0)&amp;" "&amp;YEAR(A33)</f>
        <v>Q1 2026</v>
      </c>
    </row>
    <row r="34" customFormat="false" ht="15" hidden="false" customHeight="true" outlineLevel="0" collapsed="false">
      <c r="A34" s="23" t="s">
        <v>122</v>
      </c>
      <c r="B34" s="24" t="s">
        <v>75</v>
      </c>
      <c r="C34" s="24" t="s">
        <v>79</v>
      </c>
      <c r="D34" s="24" t="s">
        <v>92</v>
      </c>
      <c r="E34" s="24" t="s">
        <v>77</v>
      </c>
      <c r="F34" s="24" t="s">
        <v>78</v>
      </c>
      <c r="G34" s="25" t="n">
        <v>7</v>
      </c>
      <c r="H34" s="26" t="n">
        <v>386.54</v>
      </c>
      <c r="I34" s="26" t="n">
        <v>257.15</v>
      </c>
      <c r="J34" s="27" t="n">
        <f aca="false">G34*H34</f>
        <v>2705.78</v>
      </c>
      <c r="K34" s="27" t="n">
        <f aca="false">G34*I34</f>
        <v>1800.05</v>
      </c>
      <c r="L34" s="27" t="n">
        <f aca="false">J34-K34</f>
        <v>905.730000000001</v>
      </c>
      <c r="M34" s="28" t="n">
        <f aca="false">IFERROR(L34/J34,0)</f>
        <v>0.33473896621307</v>
      </c>
      <c r="N34" s="29" t="str">
        <f aca="false">TEXT(A34,"mmm-yyyy")</f>
        <v>Feb-2026</v>
      </c>
      <c r="O34" s="29" t="str">
        <f aca="false">"Q"&amp;ROUNDUP(MONTH(A34)/3,0)&amp;" "&amp;YEAR(A34)</f>
        <v>Q1 2026</v>
      </c>
    </row>
    <row r="35" customFormat="false" ht="15" hidden="false" customHeight="true" outlineLevel="0" collapsed="false">
      <c r="A35" s="30" t="s">
        <v>123</v>
      </c>
      <c r="B35" s="31" t="s">
        <v>66</v>
      </c>
      <c r="C35" s="31" t="s">
        <v>67</v>
      </c>
      <c r="D35" s="31" t="s">
        <v>82</v>
      </c>
      <c r="E35" s="31" t="s">
        <v>83</v>
      </c>
      <c r="F35" s="31" t="s">
        <v>84</v>
      </c>
      <c r="G35" s="32" t="n">
        <v>3</v>
      </c>
      <c r="H35" s="33" t="n">
        <v>625.5</v>
      </c>
      <c r="I35" s="33" t="n">
        <v>415.59</v>
      </c>
      <c r="J35" s="34" t="n">
        <f aca="false">G35*H35</f>
        <v>1876.5</v>
      </c>
      <c r="K35" s="34" t="n">
        <f aca="false">G35*I35</f>
        <v>1246.77</v>
      </c>
      <c r="L35" s="34" t="n">
        <f aca="false">J35-K35</f>
        <v>629.73</v>
      </c>
      <c r="M35" s="35" t="n">
        <f aca="false">IFERROR(L35/J35,0)</f>
        <v>0.335587529976019</v>
      </c>
      <c r="N35" s="36" t="str">
        <f aca="false">TEXT(A35,"mmm-yyyy")</f>
        <v>Mar-2026</v>
      </c>
      <c r="O35" s="36" t="str">
        <f aca="false">"Q"&amp;ROUNDUP(MONTH(A35)/3,0)&amp;" "&amp;YEAR(A35)</f>
        <v>Q1 2026</v>
      </c>
    </row>
    <row r="36" customFormat="false" ht="15" hidden="false" customHeight="true" outlineLevel="0" collapsed="false">
      <c r="A36" s="23" t="s">
        <v>123</v>
      </c>
      <c r="B36" s="24" t="s">
        <v>87</v>
      </c>
      <c r="C36" s="24" t="s">
        <v>88</v>
      </c>
      <c r="D36" s="24" t="s">
        <v>124</v>
      </c>
      <c r="E36" s="24" t="s">
        <v>69</v>
      </c>
      <c r="F36" s="24" t="s">
        <v>70</v>
      </c>
      <c r="G36" s="25" t="n">
        <v>3</v>
      </c>
      <c r="H36" s="26" t="n">
        <v>2492.63</v>
      </c>
      <c r="I36" s="26" t="n">
        <v>603.1</v>
      </c>
      <c r="J36" s="27" t="n">
        <f aca="false">G36*H36</f>
        <v>7477.89</v>
      </c>
      <c r="K36" s="27" t="n">
        <f aca="false">G36*I36</f>
        <v>1809.3</v>
      </c>
      <c r="L36" s="27" t="n">
        <f aca="false">J36-K36</f>
        <v>5668.59</v>
      </c>
      <c r="M36" s="28" t="n">
        <f aca="false">IFERROR(L36/J36,0)</f>
        <v>0.758046721735677</v>
      </c>
      <c r="N36" s="29" t="str">
        <f aca="false">TEXT(A36,"mmm-yyyy")</f>
        <v>Mar-2026</v>
      </c>
      <c r="O36" s="29" t="str">
        <f aca="false">"Q"&amp;ROUNDUP(MONTH(A36)/3,0)&amp;" "&amp;YEAR(A36)</f>
        <v>Q1 2026</v>
      </c>
    </row>
    <row r="37" customFormat="false" ht="15" hidden="false" customHeight="true" outlineLevel="0" collapsed="false">
      <c r="A37" s="30" t="s">
        <v>125</v>
      </c>
      <c r="B37" s="31" t="s">
        <v>75</v>
      </c>
      <c r="C37" s="31" t="s">
        <v>76</v>
      </c>
      <c r="D37" s="31" t="s">
        <v>126</v>
      </c>
      <c r="E37" s="31" t="s">
        <v>69</v>
      </c>
      <c r="F37" s="31" t="s">
        <v>70</v>
      </c>
      <c r="G37" s="32" t="n">
        <v>3</v>
      </c>
      <c r="H37" s="33" t="n">
        <v>2566.37</v>
      </c>
      <c r="I37" s="33" t="n">
        <v>622.85</v>
      </c>
      <c r="J37" s="34" t="n">
        <f aca="false">G37*H37</f>
        <v>7699.11</v>
      </c>
      <c r="K37" s="34" t="n">
        <f aca="false">G37*I37</f>
        <v>1868.55</v>
      </c>
      <c r="L37" s="34" t="n">
        <f aca="false">J37-K37</f>
        <v>5830.56</v>
      </c>
      <c r="M37" s="35" t="n">
        <f aca="false">IFERROR(L37/J37,0)</f>
        <v>0.757303116853766</v>
      </c>
      <c r="N37" s="36" t="str">
        <f aca="false">TEXT(A37,"mmm-yyyy")</f>
        <v>Mar-2026</v>
      </c>
      <c r="O37" s="36" t="str">
        <f aca="false">"Q"&amp;ROUNDUP(MONTH(A37)/3,0)&amp;" "&amp;YEAR(A37)</f>
        <v>Q1 2026</v>
      </c>
    </row>
    <row r="38" customFormat="false" ht="15" hidden="false" customHeight="true" outlineLevel="0" collapsed="false">
      <c r="A38" s="23" t="s">
        <v>127</v>
      </c>
      <c r="B38" s="24" t="s">
        <v>87</v>
      </c>
      <c r="C38" s="24" t="s">
        <v>88</v>
      </c>
      <c r="D38" s="24" t="s">
        <v>89</v>
      </c>
      <c r="E38" s="24" t="s">
        <v>73</v>
      </c>
      <c r="F38" s="24" t="s">
        <v>80</v>
      </c>
      <c r="G38" s="25" t="n">
        <v>2</v>
      </c>
      <c r="H38" s="26" t="n">
        <v>202.73</v>
      </c>
      <c r="I38" s="26" t="n">
        <v>70.85</v>
      </c>
      <c r="J38" s="27" t="n">
        <f aca="false">G38*H38</f>
        <v>405.46</v>
      </c>
      <c r="K38" s="27" t="n">
        <f aca="false">G38*I38</f>
        <v>141.7</v>
      </c>
      <c r="L38" s="27" t="n">
        <f aca="false">J38-K38</f>
        <v>263.76</v>
      </c>
      <c r="M38" s="28" t="n">
        <f aca="false">IFERROR(L38/J38,0)</f>
        <v>0.650520396586593</v>
      </c>
      <c r="N38" s="29" t="str">
        <f aca="false">TEXT(A38,"mmm-yyyy")</f>
        <v>Mar-2026</v>
      </c>
      <c r="O38" s="29" t="str">
        <f aca="false">"Q"&amp;ROUNDUP(MONTH(A38)/3,0)&amp;" "&amp;YEAR(A38)</f>
        <v>Q1 2026</v>
      </c>
    </row>
    <row r="39" customFormat="false" ht="15" hidden="false" customHeight="true" outlineLevel="0" collapsed="false">
      <c r="A39" s="30" t="s">
        <v>127</v>
      </c>
      <c r="B39" s="31" t="s">
        <v>87</v>
      </c>
      <c r="C39" s="31" t="s">
        <v>88</v>
      </c>
      <c r="D39" s="31" t="s">
        <v>128</v>
      </c>
      <c r="E39" s="31" t="s">
        <v>83</v>
      </c>
      <c r="F39" s="31" t="s">
        <v>84</v>
      </c>
      <c r="G39" s="32" t="n">
        <v>12</v>
      </c>
      <c r="H39" s="33" t="n">
        <v>633.66</v>
      </c>
      <c r="I39" s="33" t="n">
        <v>407.5</v>
      </c>
      <c r="J39" s="34" t="n">
        <f aca="false">G39*H39</f>
        <v>7603.92</v>
      </c>
      <c r="K39" s="34" t="n">
        <f aca="false">G39*I39</f>
        <v>4890</v>
      </c>
      <c r="L39" s="34" t="n">
        <f aca="false">J39-K39</f>
        <v>2713.92</v>
      </c>
      <c r="M39" s="35" t="n">
        <f aca="false">IFERROR(L39/J39,0)</f>
        <v>0.356910646087807</v>
      </c>
      <c r="N39" s="36" t="str">
        <f aca="false">TEXT(A39,"mmm-yyyy")</f>
        <v>Mar-2026</v>
      </c>
      <c r="O39" s="36" t="str">
        <f aca="false">"Q"&amp;ROUNDUP(MONTH(A39)/3,0)&amp;" "&amp;YEAR(A39)</f>
        <v>Q1 2026</v>
      </c>
    </row>
    <row r="40" customFormat="false" ht="15" hidden="false" customHeight="true" outlineLevel="0" collapsed="false">
      <c r="A40" s="23" t="s">
        <v>129</v>
      </c>
      <c r="B40" s="24" t="s">
        <v>75</v>
      </c>
      <c r="C40" s="24" t="s">
        <v>76</v>
      </c>
      <c r="D40" s="24" t="s">
        <v>126</v>
      </c>
      <c r="E40" s="24" t="s">
        <v>77</v>
      </c>
      <c r="F40" s="24" t="s">
        <v>78</v>
      </c>
      <c r="G40" s="25" t="n">
        <v>2</v>
      </c>
      <c r="H40" s="26" t="n">
        <v>426.39</v>
      </c>
      <c r="I40" s="26" t="n">
        <v>264.56</v>
      </c>
      <c r="J40" s="27" t="n">
        <f aca="false">G40*H40</f>
        <v>852.78</v>
      </c>
      <c r="K40" s="27" t="n">
        <f aca="false">G40*I40</f>
        <v>529.12</v>
      </c>
      <c r="L40" s="27" t="n">
        <f aca="false">J40-K40</f>
        <v>323.66</v>
      </c>
      <c r="M40" s="28" t="n">
        <f aca="false">IFERROR(L40/J40,0)</f>
        <v>0.379535167335069</v>
      </c>
      <c r="N40" s="29" t="str">
        <f aca="false">TEXT(A40,"mmm-yyyy")</f>
        <v>Mar-2026</v>
      </c>
      <c r="O40" s="29" t="str">
        <f aca="false">"Q"&amp;ROUNDUP(MONTH(A40)/3,0)&amp;" "&amp;YEAR(A40)</f>
        <v>Q1 2026</v>
      </c>
    </row>
    <row r="41" customFormat="false" ht="15" hidden="false" customHeight="true" outlineLevel="0" collapsed="false">
      <c r="A41" s="30" t="s">
        <v>130</v>
      </c>
      <c r="B41" s="31" t="s">
        <v>75</v>
      </c>
      <c r="C41" s="31" t="s">
        <v>76</v>
      </c>
      <c r="D41" s="31" t="s">
        <v>128</v>
      </c>
      <c r="E41" s="31" t="s">
        <v>69</v>
      </c>
      <c r="F41" s="31" t="s">
        <v>70</v>
      </c>
      <c r="G41" s="32" t="n">
        <v>6</v>
      </c>
      <c r="H41" s="33" t="n">
        <v>2314.98</v>
      </c>
      <c r="I41" s="33" t="n">
        <v>574.17</v>
      </c>
      <c r="J41" s="34" t="n">
        <f aca="false">G41*H41</f>
        <v>13889.88</v>
      </c>
      <c r="K41" s="34" t="n">
        <f aca="false">G41*I41</f>
        <v>3445.02</v>
      </c>
      <c r="L41" s="34" t="n">
        <f aca="false">J41-K41</f>
        <v>10444.86</v>
      </c>
      <c r="M41" s="35" t="n">
        <f aca="false">IFERROR(L41/J41,0)</f>
        <v>0.75197625897416</v>
      </c>
      <c r="N41" s="36" t="str">
        <f aca="false">TEXT(A41,"mmm-yyyy")</f>
        <v>Mar-2026</v>
      </c>
      <c r="O41" s="36" t="str">
        <f aca="false">"Q"&amp;ROUNDUP(MONTH(A41)/3,0)&amp;" "&amp;YEAR(A41)</f>
        <v>Q1 2026</v>
      </c>
    </row>
    <row r="42" customFormat="false" ht="15" hidden="false" customHeight="true" outlineLevel="0" collapsed="false">
      <c r="A42" s="23" t="s">
        <v>131</v>
      </c>
      <c r="B42" s="24" t="s">
        <v>87</v>
      </c>
      <c r="C42" s="24" t="s">
        <v>88</v>
      </c>
      <c r="D42" s="24" t="s">
        <v>132</v>
      </c>
      <c r="E42" s="24" t="s">
        <v>69</v>
      </c>
      <c r="F42" s="24" t="s">
        <v>70</v>
      </c>
      <c r="G42" s="25" t="n">
        <v>9</v>
      </c>
      <c r="H42" s="26" t="n">
        <v>2478.16</v>
      </c>
      <c r="I42" s="26" t="n">
        <v>606.7</v>
      </c>
      <c r="J42" s="27" t="n">
        <f aca="false">G42*H42</f>
        <v>22303.44</v>
      </c>
      <c r="K42" s="27" t="n">
        <f aca="false">G42*I42</f>
        <v>5460.3</v>
      </c>
      <c r="L42" s="27" t="n">
        <f aca="false">J42-K42</f>
        <v>16843.14</v>
      </c>
      <c r="M42" s="28" t="n">
        <f aca="false">IFERROR(L42/J42,0)</f>
        <v>0.755181263518094</v>
      </c>
      <c r="N42" s="29" t="str">
        <f aca="false">TEXT(A42,"mmm-yyyy")</f>
        <v>Mar-2026</v>
      </c>
      <c r="O42" s="29" t="str">
        <f aca="false">"Q"&amp;ROUNDUP(MONTH(A42)/3,0)&amp;" "&amp;YEAR(A42)</f>
        <v>Q1 2026</v>
      </c>
    </row>
    <row r="43" customFormat="false" ht="15" hidden="false" customHeight="true" outlineLevel="0" collapsed="false">
      <c r="A43" s="30" t="s">
        <v>131</v>
      </c>
      <c r="B43" s="31" t="s">
        <v>66</v>
      </c>
      <c r="C43" s="31" t="s">
        <v>99</v>
      </c>
      <c r="D43" s="31" t="s">
        <v>124</v>
      </c>
      <c r="E43" s="31" t="s">
        <v>69</v>
      </c>
      <c r="F43" s="31" t="s">
        <v>90</v>
      </c>
      <c r="G43" s="32" t="n">
        <v>6</v>
      </c>
      <c r="H43" s="33" t="n">
        <v>1253.78</v>
      </c>
      <c r="I43" s="33" t="n">
        <v>311.52</v>
      </c>
      <c r="J43" s="34" t="n">
        <f aca="false">G43*H43</f>
        <v>7522.68</v>
      </c>
      <c r="K43" s="34" t="n">
        <f aca="false">G43*I43</f>
        <v>1869.12</v>
      </c>
      <c r="L43" s="34" t="n">
        <f aca="false">J43-K43</f>
        <v>5653.56</v>
      </c>
      <c r="M43" s="35" t="n">
        <f aca="false">IFERROR(L43/J43,0)</f>
        <v>0.75153535708019</v>
      </c>
      <c r="N43" s="36" t="str">
        <f aca="false">TEXT(A43,"mmm-yyyy")</f>
        <v>Mar-2026</v>
      </c>
      <c r="O43" s="36" t="str">
        <f aca="false">"Q"&amp;ROUNDUP(MONTH(A43)/3,0)&amp;" "&amp;YEAR(A43)</f>
        <v>Q1 2026</v>
      </c>
    </row>
    <row r="44" customFormat="false" ht="15" hidden="false" customHeight="true" outlineLevel="0" collapsed="false">
      <c r="A44" s="23" t="s">
        <v>133</v>
      </c>
      <c r="B44" s="24" t="s">
        <v>75</v>
      </c>
      <c r="C44" s="24" t="s">
        <v>76</v>
      </c>
      <c r="D44" s="24" t="s">
        <v>89</v>
      </c>
      <c r="E44" s="24" t="s">
        <v>69</v>
      </c>
      <c r="F44" s="24" t="s">
        <v>90</v>
      </c>
      <c r="G44" s="25" t="n">
        <v>10</v>
      </c>
      <c r="H44" s="26" t="n">
        <v>1119.74</v>
      </c>
      <c r="I44" s="26" t="n">
        <v>304.72</v>
      </c>
      <c r="J44" s="27" t="n">
        <f aca="false">G44*H44</f>
        <v>11197.4</v>
      </c>
      <c r="K44" s="27" t="n">
        <f aca="false">G44*I44</f>
        <v>3047.2</v>
      </c>
      <c r="L44" s="27" t="n">
        <f aca="false">J44-K44</f>
        <v>8150.2</v>
      </c>
      <c r="M44" s="28" t="n">
        <f aca="false">IFERROR(L44/J44,0)</f>
        <v>0.727865397324379</v>
      </c>
      <c r="N44" s="29" t="str">
        <f aca="false">TEXT(A44,"mmm-yyyy")</f>
        <v>Mar-2026</v>
      </c>
      <c r="O44" s="29" t="str">
        <f aca="false">"Q"&amp;ROUNDUP(MONTH(A44)/3,0)&amp;" "&amp;YEAR(A44)</f>
        <v>Q1 2026</v>
      </c>
    </row>
    <row r="45" customFormat="false" ht="15" hidden="false" customHeight="true" outlineLevel="0" collapsed="false">
      <c r="A45" s="30" t="s">
        <v>134</v>
      </c>
      <c r="B45" s="31" t="s">
        <v>87</v>
      </c>
      <c r="C45" s="31" t="s">
        <v>88</v>
      </c>
      <c r="D45" s="31" t="s">
        <v>135</v>
      </c>
      <c r="E45" s="31" t="s">
        <v>83</v>
      </c>
      <c r="F45" s="31" t="s">
        <v>84</v>
      </c>
      <c r="G45" s="32" t="n">
        <v>11</v>
      </c>
      <c r="H45" s="33" t="n">
        <v>672.48</v>
      </c>
      <c r="I45" s="33" t="n">
        <v>389.55</v>
      </c>
      <c r="J45" s="34" t="n">
        <f aca="false">G45*H45</f>
        <v>7397.28</v>
      </c>
      <c r="K45" s="34" t="n">
        <f aca="false">G45*I45</f>
        <v>4285.05</v>
      </c>
      <c r="L45" s="34" t="n">
        <f aca="false">J45-K45</f>
        <v>3112.23</v>
      </c>
      <c r="M45" s="35" t="n">
        <f aca="false">IFERROR(L45/J45,0)</f>
        <v>0.420726266952177</v>
      </c>
      <c r="N45" s="36" t="str">
        <f aca="false">TEXT(A45,"mmm-yyyy")</f>
        <v>Mar-2026</v>
      </c>
      <c r="O45" s="36" t="str">
        <f aca="false">"Q"&amp;ROUNDUP(MONTH(A45)/3,0)&amp;" "&amp;YEAR(A45)</f>
        <v>Q1 2026</v>
      </c>
    </row>
    <row r="46" customFormat="false" ht="15" hidden="false" customHeight="true" outlineLevel="0" collapsed="false">
      <c r="A46" s="23" t="s">
        <v>134</v>
      </c>
      <c r="B46" s="24" t="s">
        <v>75</v>
      </c>
      <c r="C46" s="24" t="s">
        <v>79</v>
      </c>
      <c r="D46" s="24" t="s">
        <v>85</v>
      </c>
      <c r="E46" s="24" t="s">
        <v>83</v>
      </c>
      <c r="F46" s="24" t="s">
        <v>84</v>
      </c>
      <c r="G46" s="25" t="n">
        <v>2</v>
      </c>
      <c r="H46" s="26" t="n">
        <v>663.97</v>
      </c>
      <c r="I46" s="26" t="n">
        <v>413.17</v>
      </c>
      <c r="J46" s="27" t="n">
        <f aca="false">G46*H46</f>
        <v>1327.94</v>
      </c>
      <c r="K46" s="27" t="n">
        <f aca="false">G46*I46</f>
        <v>826.34</v>
      </c>
      <c r="L46" s="27" t="n">
        <f aca="false">J46-K46</f>
        <v>501.6</v>
      </c>
      <c r="M46" s="28" t="n">
        <f aca="false">IFERROR(L46/J46,0)</f>
        <v>0.377727909393497</v>
      </c>
      <c r="N46" s="29" t="str">
        <f aca="false">TEXT(A46,"mmm-yyyy")</f>
        <v>Mar-2026</v>
      </c>
      <c r="O46" s="29" t="str">
        <f aca="false">"Q"&amp;ROUNDUP(MONTH(A46)/3,0)&amp;" "&amp;YEAR(A46)</f>
        <v>Q1 2026</v>
      </c>
    </row>
    <row r="47" customFormat="false" ht="15" hidden="false" customHeight="true" outlineLevel="0" collapsed="false">
      <c r="A47" s="30" t="s">
        <v>136</v>
      </c>
      <c r="B47" s="31" t="s">
        <v>75</v>
      </c>
      <c r="C47" s="31" t="s">
        <v>76</v>
      </c>
      <c r="D47" s="31" t="s">
        <v>132</v>
      </c>
      <c r="E47" s="31" t="s">
        <v>83</v>
      </c>
      <c r="F47" s="31" t="s">
        <v>84</v>
      </c>
      <c r="G47" s="32" t="n">
        <v>1</v>
      </c>
      <c r="H47" s="33" t="n">
        <v>658.75</v>
      </c>
      <c r="I47" s="33" t="n">
        <v>400.11</v>
      </c>
      <c r="J47" s="34" t="n">
        <f aca="false">G47*H47</f>
        <v>658.75</v>
      </c>
      <c r="K47" s="34" t="n">
        <f aca="false">G47*I47</f>
        <v>400.11</v>
      </c>
      <c r="L47" s="34" t="n">
        <f aca="false">J47-K47</f>
        <v>258.64</v>
      </c>
      <c r="M47" s="35" t="n">
        <f aca="false">IFERROR(L47/J47,0)</f>
        <v>0.392622390891841</v>
      </c>
      <c r="N47" s="36" t="str">
        <f aca="false">TEXT(A47,"mmm-yyyy")</f>
        <v>Mar-2026</v>
      </c>
      <c r="O47" s="36" t="str">
        <f aca="false">"Q"&amp;ROUNDUP(MONTH(A47)/3,0)&amp;" "&amp;YEAR(A47)</f>
        <v>Q1 2026</v>
      </c>
    </row>
    <row r="48" customFormat="false" ht="15" hidden="false" customHeight="true" outlineLevel="0" collapsed="false">
      <c r="A48" s="23" t="s">
        <v>136</v>
      </c>
      <c r="B48" s="24" t="s">
        <v>75</v>
      </c>
      <c r="C48" s="24" t="s">
        <v>76</v>
      </c>
      <c r="D48" s="24" t="s">
        <v>137</v>
      </c>
      <c r="E48" s="24" t="s">
        <v>77</v>
      </c>
      <c r="F48" s="24" t="s">
        <v>78</v>
      </c>
      <c r="G48" s="25" t="n">
        <v>12</v>
      </c>
      <c r="H48" s="26" t="n">
        <v>447.14</v>
      </c>
      <c r="I48" s="26" t="n">
        <v>261.19</v>
      </c>
      <c r="J48" s="27" t="n">
        <f aca="false">G48*H48</f>
        <v>5365.68</v>
      </c>
      <c r="K48" s="27" t="n">
        <f aca="false">G48*I48</f>
        <v>3134.28</v>
      </c>
      <c r="L48" s="27" t="n">
        <f aca="false">J48-K48</f>
        <v>2231.4</v>
      </c>
      <c r="M48" s="28" t="n">
        <f aca="false">IFERROR(L48/J48,0)</f>
        <v>0.415865277094422</v>
      </c>
      <c r="N48" s="29" t="str">
        <f aca="false">TEXT(A48,"mmm-yyyy")</f>
        <v>Mar-2026</v>
      </c>
      <c r="O48" s="29" t="str">
        <f aca="false">"Q"&amp;ROUNDUP(MONTH(A48)/3,0)&amp;" "&amp;YEAR(A48)</f>
        <v>Q1 2026</v>
      </c>
    </row>
    <row r="49" customFormat="false" ht="15" hidden="false" customHeight="true" outlineLevel="0" collapsed="false">
      <c r="A49" s="30" t="s">
        <v>138</v>
      </c>
      <c r="B49" s="31" t="s">
        <v>66</v>
      </c>
      <c r="C49" s="31" t="s">
        <v>67</v>
      </c>
      <c r="D49" s="31" t="s">
        <v>85</v>
      </c>
      <c r="E49" s="31" t="s">
        <v>69</v>
      </c>
      <c r="F49" s="31" t="s">
        <v>70</v>
      </c>
      <c r="G49" s="32" t="n">
        <v>3</v>
      </c>
      <c r="H49" s="33" t="n">
        <v>2224.06</v>
      </c>
      <c r="I49" s="33" t="n">
        <v>591.88</v>
      </c>
      <c r="J49" s="34" t="n">
        <f aca="false">G49*H49</f>
        <v>6672.18</v>
      </c>
      <c r="K49" s="34" t="n">
        <f aca="false">G49*I49</f>
        <v>1775.64</v>
      </c>
      <c r="L49" s="34" t="n">
        <f aca="false">J49-K49</f>
        <v>4896.54</v>
      </c>
      <c r="M49" s="35" t="n">
        <f aca="false">IFERROR(L49/J49,0)</f>
        <v>0.73387408613077</v>
      </c>
      <c r="N49" s="36" t="str">
        <f aca="false">TEXT(A49,"mmm-yyyy")</f>
        <v>Mar-2026</v>
      </c>
      <c r="O49" s="36" t="str">
        <f aca="false">"Q"&amp;ROUNDUP(MONTH(A49)/3,0)&amp;" "&amp;YEAR(A49)</f>
        <v>Q1 2026</v>
      </c>
    </row>
    <row r="50" customFormat="false" ht="15" hidden="false" customHeight="true" outlineLevel="0" collapsed="false">
      <c r="A50" s="23" t="s">
        <v>139</v>
      </c>
      <c r="B50" s="24" t="s">
        <v>66</v>
      </c>
      <c r="C50" s="24" t="s">
        <v>99</v>
      </c>
      <c r="D50" s="24" t="s">
        <v>103</v>
      </c>
      <c r="E50" s="24" t="s">
        <v>69</v>
      </c>
      <c r="F50" s="24" t="s">
        <v>90</v>
      </c>
      <c r="G50" s="25" t="n">
        <v>3</v>
      </c>
      <c r="H50" s="26" t="n">
        <v>1273.23</v>
      </c>
      <c r="I50" s="26" t="n">
        <v>285.74</v>
      </c>
      <c r="J50" s="27" t="n">
        <f aca="false">G50*H50</f>
        <v>3819.69</v>
      </c>
      <c r="K50" s="27" t="n">
        <f aca="false">G50*I50</f>
        <v>857.22</v>
      </c>
      <c r="L50" s="27" t="n">
        <f aca="false">J50-K50</f>
        <v>2962.47</v>
      </c>
      <c r="M50" s="28" t="n">
        <f aca="false">IFERROR(L50/J50,0)</f>
        <v>0.775578646434658</v>
      </c>
      <c r="N50" s="29" t="str">
        <f aca="false">TEXT(A50,"mmm-yyyy")</f>
        <v>Mar-2026</v>
      </c>
      <c r="O50" s="29" t="str">
        <f aca="false">"Q"&amp;ROUNDUP(MONTH(A50)/3,0)&amp;" "&amp;YEAR(A50)</f>
        <v>Q1 2026</v>
      </c>
    </row>
    <row r="51" customFormat="false" ht="15" hidden="false" customHeight="true" outlineLevel="0" collapsed="false">
      <c r="A51" s="30" t="s">
        <v>140</v>
      </c>
      <c r="B51" s="31" t="s">
        <v>75</v>
      </c>
      <c r="C51" s="31" t="s">
        <v>79</v>
      </c>
      <c r="D51" s="31" t="s">
        <v>85</v>
      </c>
      <c r="E51" s="31" t="s">
        <v>69</v>
      </c>
      <c r="F51" s="31" t="s">
        <v>70</v>
      </c>
      <c r="G51" s="32" t="n">
        <v>3</v>
      </c>
      <c r="H51" s="33" t="n">
        <v>2510.35</v>
      </c>
      <c r="I51" s="33" t="n">
        <v>576.49</v>
      </c>
      <c r="J51" s="34" t="n">
        <f aca="false">G51*H51</f>
        <v>7531.05</v>
      </c>
      <c r="K51" s="34" t="n">
        <f aca="false">G51*I51</f>
        <v>1729.47</v>
      </c>
      <c r="L51" s="34" t="n">
        <f aca="false">J51-K51</f>
        <v>5801.58</v>
      </c>
      <c r="M51" s="35" t="n">
        <f aca="false">IFERROR(L51/J51,0)</f>
        <v>0.770354731411954</v>
      </c>
      <c r="N51" s="36" t="str">
        <f aca="false">TEXT(A51,"mmm-yyyy")</f>
        <v>Mar-2026</v>
      </c>
      <c r="O51" s="36" t="str">
        <f aca="false">"Q"&amp;ROUNDUP(MONTH(A51)/3,0)&amp;" "&amp;YEAR(A51)</f>
        <v>Q1 2026</v>
      </c>
    </row>
    <row r="52" customFormat="false" ht="15" hidden="false" customHeight="true" outlineLevel="0" collapsed="false">
      <c r="A52" s="23" t="s">
        <v>141</v>
      </c>
      <c r="B52" s="24" t="s">
        <v>75</v>
      </c>
      <c r="C52" s="24" t="s">
        <v>79</v>
      </c>
      <c r="D52" s="24" t="s">
        <v>126</v>
      </c>
      <c r="E52" s="24" t="s">
        <v>69</v>
      </c>
      <c r="F52" s="24" t="s">
        <v>90</v>
      </c>
      <c r="G52" s="25" t="n">
        <v>8</v>
      </c>
      <c r="H52" s="26" t="n">
        <v>1171.13</v>
      </c>
      <c r="I52" s="26" t="n">
        <v>309.62</v>
      </c>
      <c r="J52" s="27" t="n">
        <f aca="false">G52*H52</f>
        <v>9369.04</v>
      </c>
      <c r="K52" s="27" t="n">
        <f aca="false">G52*I52</f>
        <v>2476.96</v>
      </c>
      <c r="L52" s="27" t="n">
        <f aca="false">J52-K52</f>
        <v>6892.08</v>
      </c>
      <c r="M52" s="28" t="n">
        <f aca="false">IFERROR(L52/J52,0)</f>
        <v>0.735622859972847</v>
      </c>
      <c r="N52" s="29" t="str">
        <f aca="false">TEXT(A52,"mmm-yyyy")</f>
        <v>Mar-2026</v>
      </c>
      <c r="O52" s="29" t="str">
        <f aca="false">"Q"&amp;ROUNDUP(MONTH(A52)/3,0)&amp;" "&amp;YEAR(A52)</f>
        <v>Q1 2026</v>
      </c>
    </row>
    <row r="53" customFormat="false" ht="15" hidden="false" customHeight="true" outlineLevel="0" collapsed="false">
      <c r="A53" s="30" t="s">
        <v>142</v>
      </c>
      <c r="B53" s="31" t="s">
        <v>66</v>
      </c>
      <c r="C53" s="31" t="s">
        <v>67</v>
      </c>
      <c r="D53" s="31" t="s">
        <v>103</v>
      </c>
      <c r="E53" s="31" t="s">
        <v>69</v>
      </c>
      <c r="F53" s="31" t="s">
        <v>70</v>
      </c>
      <c r="G53" s="32" t="n">
        <v>7</v>
      </c>
      <c r="H53" s="33" t="n">
        <v>2234.87</v>
      </c>
      <c r="I53" s="33" t="n">
        <v>609.85</v>
      </c>
      <c r="J53" s="34" t="n">
        <f aca="false">G53*H53</f>
        <v>15644.09</v>
      </c>
      <c r="K53" s="34" t="n">
        <f aca="false">G53*I53</f>
        <v>4268.95</v>
      </c>
      <c r="L53" s="34" t="n">
        <f aca="false">J53-K53</f>
        <v>11375.14</v>
      </c>
      <c r="M53" s="35" t="n">
        <f aca="false">IFERROR(L53/J53,0)</f>
        <v>0.72712059314412</v>
      </c>
      <c r="N53" s="36" t="str">
        <f aca="false">TEXT(A53,"mmm-yyyy")</f>
        <v>Apr-2026</v>
      </c>
      <c r="O53" s="36" t="str">
        <f aca="false">"Q"&amp;ROUNDUP(MONTH(A53)/3,0)&amp;" "&amp;YEAR(A53)</f>
        <v>Q2 2026</v>
      </c>
    </row>
    <row r="54" customFormat="false" ht="15" hidden="false" customHeight="true" outlineLevel="0" collapsed="false">
      <c r="A54" s="23" t="s">
        <v>143</v>
      </c>
      <c r="B54" s="24" t="s">
        <v>75</v>
      </c>
      <c r="C54" s="24" t="s">
        <v>79</v>
      </c>
      <c r="D54" s="24" t="s">
        <v>128</v>
      </c>
      <c r="E54" s="24" t="s">
        <v>73</v>
      </c>
      <c r="F54" s="24" t="s">
        <v>80</v>
      </c>
      <c r="G54" s="25" t="n">
        <v>3</v>
      </c>
      <c r="H54" s="26" t="n">
        <v>228.58</v>
      </c>
      <c r="I54" s="26" t="n">
        <v>69.82</v>
      </c>
      <c r="J54" s="27" t="n">
        <f aca="false">G54*H54</f>
        <v>685.74</v>
      </c>
      <c r="K54" s="27" t="n">
        <f aca="false">G54*I54</f>
        <v>209.46</v>
      </c>
      <c r="L54" s="27" t="n">
        <f aca="false">J54-K54</f>
        <v>476.28</v>
      </c>
      <c r="M54" s="28" t="n">
        <f aca="false">IFERROR(L54/J54,0)</f>
        <v>0.69454895441421</v>
      </c>
      <c r="N54" s="29" t="str">
        <f aca="false">TEXT(A54,"mmm-yyyy")</f>
        <v>Apr-2026</v>
      </c>
      <c r="O54" s="29" t="str">
        <f aca="false">"Q"&amp;ROUNDUP(MONTH(A54)/3,0)&amp;" "&amp;YEAR(A54)</f>
        <v>Q2 2026</v>
      </c>
    </row>
    <row r="55" customFormat="false" ht="15" hidden="false" customHeight="true" outlineLevel="0" collapsed="false">
      <c r="A55" s="30" t="s">
        <v>144</v>
      </c>
      <c r="B55" s="31" t="s">
        <v>66</v>
      </c>
      <c r="C55" s="31" t="s">
        <v>67</v>
      </c>
      <c r="D55" s="31" t="s">
        <v>124</v>
      </c>
      <c r="E55" s="31" t="s">
        <v>77</v>
      </c>
      <c r="F55" s="31" t="s">
        <v>101</v>
      </c>
      <c r="G55" s="32" t="n">
        <v>10</v>
      </c>
      <c r="H55" s="33" t="n">
        <v>845.87</v>
      </c>
      <c r="I55" s="33" t="n">
        <v>515.4</v>
      </c>
      <c r="J55" s="34" t="n">
        <f aca="false">G55*H55</f>
        <v>8458.7</v>
      </c>
      <c r="K55" s="34" t="n">
        <f aca="false">G55*I55</f>
        <v>5154</v>
      </c>
      <c r="L55" s="34" t="n">
        <f aca="false">J55-K55</f>
        <v>3304.7</v>
      </c>
      <c r="M55" s="35" t="n">
        <f aca="false">IFERROR(L55/J55,0)</f>
        <v>0.39068651211179</v>
      </c>
      <c r="N55" s="36" t="str">
        <f aca="false">TEXT(A55,"mmm-yyyy")</f>
        <v>Apr-2026</v>
      </c>
      <c r="O55" s="36" t="str">
        <f aca="false">"Q"&amp;ROUNDUP(MONTH(A55)/3,0)&amp;" "&amp;YEAR(A55)</f>
        <v>Q2 2026</v>
      </c>
    </row>
    <row r="56" customFormat="false" ht="15" hidden="false" customHeight="true" outlineLevel="0" collapsed="false">
      <c r="A56" s="23" t="s">
        <v>144</v>
      </c>
      <c r="B56" s="24" t="s">
        <v>66</v>
      </c>
      <c r="C56" s="24" t="s">
        <v>67</v>
      </c>
      <c r="D56" s="24" t="s">
        <v>97</v>
      </c>
      <c r="E56" s="24" t="s">
        <v>83</v>
      </c>
      <c r="F56" s="24" t="s">
        <v>114</v>
      </c>
      <c r="G56" s="25" t="n">
        <v>8</v>
      </c>
      <c r="H56" s="26" t="n">
        <v>3170.39</v>
      </c>
      <c r="I56" s="26" t="n">
        <v>1845.6</v>
      </c>
      <c r="J56" s="27" t="n">
        <f aca="false">G56*H56</f>
        <v>25363.12</v>
      </c>
      <c r="K56" s="27" t="n">
        <f aca="false">G56*I56</f>
        <v>14764.8</v>
      </c>
      <c r="L56" s="27" t="n">
        <f aca="false">J56-K56</f>
        <v>10598.32</v>
      </c>
      <c r="M56" s="28" t="n">
        <f aca="false">IFERROR(L56/J56,0)</f>
        <v>0.417863417434448</v>
      </c>
      <c r="N56" s="29" t="str">
        <f aca="false">TEXT(A56,"mmm-yyyy")</f>
        <v>Apr-2026</v>
      </c>
      <c r="O56" s="29" t="str">
        <f aca="false">"Q"&amp;ROUNDUP(MONTH(A56)/3,0)&amp;" "&amp;YEAR(A56)</f>
        <v>Q2 2026</v>
      </c>
    </row>
    <row r="57" customFormat="false" ht="15" hidden="false" customHeight="true" outlineLevel="0" collapsed="false">
      <c r="A57" s="30" t="s">
        <v>145</v>
      </c>
      <c r="B57" s="31" t="s">
        <v>75</v>
      </c>
      <c r="C57" s="31" t="s">
        <v>79</v>
      </c>
      <c r="D57" s="31" t="s">
        <v>119</v>
      </c>
      <c r="E57" s="31" t="s">
        <v>69</v>
      </c>
      <c r="F57" s="31" t="s">
        <v>90</v>
      </c>
      <c r="G57" s="32" t="n">
        <v>11</v>
      </c>
      <c r="H57" s="33" t="n">
        <v>1236.02</v>
      </c>
      <c r="I57" s="33" t="n">
        <v>311.78</v>
      </c>
      <c r="J57" s="34" t="n">
        <f aca="false">G57*H57</f>
        <v>13596.22</v>
      </c>
      <c r="K57" s="34" t="n">
        <f aca="false">G57*I57</f>
        <v>3429.58</v>
      </c>
      <c r="L57" s="34" t="n">
        <f aca="false">J57-K57</f>
        <v>10166.64</v>
      </c>
      <c r="M57" s="35" t="n">
        <f aca="false">IFERROR(L57/J57,0)</f>
        <v>0.747754890697562</v>
      </c>
      <c r="N57" s="36" t="str">
        <f aca="false">TEXT(A57,"mmm-yyyy")</f>
        <v>Apr-2026</v>
      </c>
      <c r="O57" s="36" t="str">
        <f aca="false">"Q"&amp;ROUNDUP(MONTH(A57)/3,0)&amp;" "&amp;YEAR(A57)</f>
        <v>Q2 2026</v>
      </c>
    </row>
    <row r="58" customFormat="false" ht="15" hidden="false" customHeight="true" outlineLevel="0" collapsed="false">
      <c r="A58" s="23" t="s">
        <v>146</v>
      </c>
      <c r="B58" s="24" t="s">
        <v>87</v>
      </c>
      <c r="C58" s="24" t="s">
        <v>88</v>
      </c>
      <c r="D58" s="24" t="s">
        <v>103</v>
      </c>
      <c r="E58" s="24" t="s">
        <v>77</v>
      </c>
      <c r="F58" s="24" t="s">
        <v>78</v>
      </c>
      <c r="G58" s="25" t="n">
        <v>10</v>
      </c>
      <c r="H58" s="26" t="n">
        <v>415.6</v>
      </c>
      <c r="I58" s="26" t="n">
        <v>265.94</v>
      </c>
      <c r="J58" s="27" t="n">
        <f aca="false">G58*H58</f>
        <v>4156</v>
      </c>
      <c r="K58" s="27" t="n">
        <f aca="false">G58*I58</f>
        <v>2659.4</v>
      </c>
      <c r="L58" s="27" t="n">
        <f aca="false">J58-K58</f>
        <v>1496.6</v>
      </c>
      <c r="M58" s="28" t="n">
        <f aca="false">IFERROR(L58/J58,0)</f>
        <v>0.360105871029836</v>
      </c>
      <c r="N58" s="29" t="str">
        <f aca="false">TEXT(A58,"mmm-yyyy")</f>
        <v>Apr-2026</v>
      </c>
      <c r="O58" s="29" t="str">
        <f aca="false">"Q"&amp;ROUNDUP(MONTH(A58)/3,0)&amp;" "&amp;YEAR(A58)</f>
        <v>Q2 2026</v>
      </c>
    </row>
    <row r="59" customFormat="false" ht="15" hidden="false" customHeight="true" outlineLevel="0" collapsed="false">
      <c r="A59" s="30" t="s">
        <v>147</v>
      </c>
      <c r="B59" s="31" t="s">
        <v>87</v>
      </c>
      <c r="C59" s="31" t="s">
        <v>88</v>
      </c>
      <c r="D59" s="31" t="s">
        <v>135</v>
      </c>
      <c r="E59" s="31" t="s">
        <v>77</v>
      </c>
      <c r="F59" s="31" t="s">
        <v>101</v>
      </c>
      <c r="G59" s="32" t="n">
        <v>9</v>
      </c>
      <c r="H59" s="33" t="n">
        <v>862.84</v>
      </c>
      <c r="I59" s="33" t="n">
        <v>535.05</v>
      </c>
      <c r="J59" s="34" t="n">
        <f aca="false">G59*H59</f>
        <v>7765.56</v>
      </c>
      <c r="K59" s="34" t="n">
        <f aca="false">G59*I59</f>
        <v>4815.45</v>
      </c>
      <c r="L59" s="34" t="n">
        <f aca="false">J59-K59</f>
        <v>2950.11</v>
      </c>
      <c r="M59" s="35" t="n">
        <f aca="false">IFERROR(L59/J59,0)</f>
        <v>0.379896620462658</v>
      </c>
      <c r="N59" s="36" t="str">
        <f aca="false">TEXT(A59,"mmm-yyyy")</f>
        <v>Apr-2026</v>
      </c>
      <c r="O59" s="36" t="str">
        <f aca="false">"Q"&amp;ROUNDUP(MONTH(A59)/3,0)&amp;" "&amp;YEAR(A59)</f>
        <v>Q2 2026</v>
      </c>
    </row>
    <row r="60" customFormat="false" ht="15" hidden="false" customHeight="true" outlineLevel="0" collapsed="false">
      <c r="A60" s="23" t="s">
        <v>147</v>
      </c>
      <c r="B60" s="24" t="s">
        <v>66</v>
      </c>
      <c r="C60" s="24" t="s">
        <v>67</v>
      </c>
      <c r="D60" s="24" t="s">
        <v>109</v>
      </c>
      <c r="E60" s="24" t="s">
        <v>83</v>
      </c>
      <c r="F60" s="24" t="s">
        <v>114</v>
      </c>
      <c r="G60" s="25" t="n">
        <v>9</v>
      </c>
      <c r="H60" s="26" t="n">
        <v>3370.87</v>
      </c>
      <c r="I60" s="26" t="n">
        <v>1862.74</v>
      </c>
      <c r="J60" s="27" t="n">
        <f aca="false">G60*H60</f>
        <v>30337.83</v>
      </c>
      <c r="K60" s="27" t="n">
        <f aca="false">G60*I60</f>
        <v>16764.66</v>
      </c>
      <c r="L60" s="27" t="n">
        <f aca="false">J60-K60</f>
        <v>13573.17</v>
      </c>
      <c r="M60" s="28" t="n">
        <f aca="false">IFERROR(L60/J60,0)</f>
        <v>0.44740081937304</v>
      </c>
      <c r="N60" s="29" t="str">
        <f aca="false">TEXT(A60,"mmm-yyyy")</f>
        <v>Apr-2026</v>
      </c>
      <c r="O60" s="29" t="str">
        <f aca="false">"Q"&amp;ROUNDUP(MONTH(A60)/3,0)&amp;" "&amp;YEAR(A60)</f>
        <v>Q2 2026</v>
      </c>
    </row>
    <row r="61" customFormat="false" ht="15" hidden="false" customHeight="true" outlineLevel="0" collapsed="false">
      <c r="A61" s="30" t="s">
        <v>147</v>
      </c>
      <c r="B61" s="31" t="s">
        <v>75</v>
      </c>
      <c r="C61" s="31" t="s">
        <v>76</v>
      </c>
      <c r="D61" s="31" t="s">
        <v>135</v>
      </c>
      <c r="E61" s="31" t="s">
        <v>73</v>
      </c>
      <c r="F61" s="31" t="s">
        <v>80</v>
      </c>
      <c r="G61" s="32" t="n">
        <v>11</v>
      </c>
      <c r="H61" s="33" t="n">
        <v>222.66</v>
      </c>
      <c r="I61" s="33" t="n">
        <v>71.53</v>
      </c>
      <c r="J61" s="34" t="n">
        <f aca="false">G61*H61</f>
        <v>2449.26</v>
      </c>
      <c r="K61" s="34" t="n">
        <f aca="false">G61*I61</f>
        <v>786.83</v>
      </c>
      <c r="L61" s="34" t="n">
        <f aca="false">J61-K61</f>
        <v>1662.43</v>
      </c>
      <c r="M61" s="35" t="n">
        <f aca="false">IFERROR(L61/J61,0)</f>
        <v>0.678747866702596</v>
      </c>
      <c r="N61" s="36" t="str">
        <f aca="false">TEXT(A61,"mmm-yyyy")</f>
        <v>Apr-2026</v>
      </c>
      <c r="O61" s="36" t="str">
        <f aca="false">"Q"&amp;ROUNDUP(MONTH(A61)/3,0)&amp;" "&amp;YEAR(A61)</f>
        <v>Q2 2026</v>
      </c>
    </row>
    <row r="62" customFormat="false" ht="15" hidden="false" customHeight="true" outlineLevel="0" collapsed="false">
      <c r="A62" s="23" t="s">
        <v>148</v>
      </c>
      <c r="B62" s="24" t="s">
        <v>66</v>
      </c>
      <c r="C62" s="24" t="s">
        <v>67</v>
      </c>
      <c r="D62" s="24" t="s">
        <v>105</v>
      </c>
      <c r="E62" s="24" t="s">
        <v>73</v>
      </c>
      <c r="F62" s="24" t="s">
        <v>80</v>
      </c>
      <c r="G62" s="25" t="n">
        <v>1</v>
      </c>
      <c r="H62" s="26" t="n">
        <v>206.46</v>
      </c>
      <c r="I62" s="26" t="n">
        <v>73.29</v>
      </c>
      <c r="J62" s="27" t="n">
        <f aca="false">G62*H62</f>
        <v>206.46</v>
      </c>
      <c r="K62" s="27" t="n">
        <f aca="false">G62*I62</f>
        <v>73.29</v>
      </c>
      <c r="L62" s="27" t="n">
        <f aca="false">J62-K62</f>
        <v>133.17</v>
      </c>
      <c r="M62" s="28" t="n">
        <f aca="false">IFERROR(L62/J62,0)</f>
        <v>0.645015983725661</v>
      </c>
      <c r="N62" s="29" t="str">
        <f aca="false">TEXT(A62,"mmm-yyyy")</f>
        <v>Apr-2026</v>
      </c>
      <c r="O62" s="29" t="str">
        <f aca="false">"Q"&amp;ROUNDUP(MONTH(A62)/3,0)&amp;" "&amp;YEAR(A62)</f>
        <v>Q2 2026</v>
      </c>
    </row>
    <row r="63" customFormat="false" ht="15" hidden="false" customHeight="true" outlineLevel="0" collapsed="false">
      <c r="A63" s="30" t="s">
        <v>149</v>
      </c>
      <c r="B63" s="31" t="s">
        <v>87</v>
      </c>
      <c r="C63" s="31" t="s">
        <v>88</v>
      </c>
      <c r="D63" s="31" t="s">
        <v>105</v>
      </c>
      <c r="E63" s="31" t="s">
        <v>69</v>
      </c>
      <c r="F63" s="31" t="s">
        <v>90</v>
      </c>
      <c r="G63" s="32" t="n">
        <v>7</v>
      </c>
      <c r="H63" s="33" t="n">
        <v>1231.67</v>
      </c>
      <c r="I63" s="33" t="n">
        <v>296.37</v>
      </c>
      <c r="J63" s="34" t="n">
        <f aca="false">G63*H63</f>
        <v>8621.69</v>
      </c>
      <c r="K63" s="34" t="n">
        <f aca="false">G63*I63</f>
        <v>2074.59</v>
      </c>
      <c r="L63" s="34" t="n">
        <f aca="false">J63-K63</f>
        <v>6547.1</v>
      </c>
      <c r="M63" s="35" t="n">
        <f aca="false">IFERROR(L63/J63,0)</f>
        <v>0.759375482069061</v>
      </c>
      <c r="N63" s="36" t="str">
        <f aca="false">TEXT(A63,"mmm-yyyy")</f>
        <v>Apr-2026</v>
      </c>
      <c r="O63" s="36" t="str">
        <f aca="false">"Q"&amp;ROUNDUP(MONTH(A63)/3,0)&amp;" "&amp;YEAR(A63)</f>
        <v>Q2 2026</v>
      </c>
    </row>
    <row r="64" customFormat="false" ht="15" hidden="false" customHeight="true" outlineLevel="0" collapsed="false">
      <c r="A64" s="23" t="s">
        <v>150</v>
      </c>
      <c r="B64" s="24" t="s">
        <v>75</v>
      </c>
      <c r="C64" s="24" t="s">
        <v>79</v>
      </c>
      <c r="D64" s="24" t="s">
        <v>126</v>
      </c>
      <c r="E64" s="24" t="s">
        <v>69</v>
      </c>
      <c r="F64" s="24" t="s">
        <v>90</v>
      </c>
      <c r="G64" s="25" t="n">
        <v>12</v>
      </c>
      <c r="H64" s="26" t="n">
        <v>1203.45</v>
      </c>
      <c r="I64" s="26" t="n">
        <v>286.51</v>
      </c>
      <c r="J64" s="27" t="n">
        <f aca="false">G64*H64</f>
        <v>14441.4</v>
      </c>
      <c r="K64" s="27" t="n">
        <f aca="false">G64*I64</f>
        <v>3438.12</v>
      </c>
      <c r="L64" s="27" t="n">
        <f aca="false">J64-K64</f>
        <v>11003.28</v>
      </c>
      <c r="M64" s="28" t="n">
        <f aca="false">IFERROR(L64/J64,0)</f>
        <v>0.761926129045661</v>
      </c>
      <c r="N64" s="29" t="str">
        <f aca="false">TEXT(A64,"mmm-yyyy")</f>
        <v>Apr-2026</v>
      </c>
      <c r="O64" s="29" t="str">
        <f aca="false">"Q"&amp;ROUNDUP(MONTH(A64)/3,0)&amp;" "&amp;YEAR(A64)</f>
        <v>Q2 2026</v>
      </c>
    </row>
    <row r="65" customFormat="false" ht="15" hidden="false" customHeight="true" outlineLevel="0" collapsed="false">
      <c r="A65" s="30" t="s">
        <v>150</v>
      </c>
      <c r="B65" s="31" t="s">
        <v>66</v>
      </c>
      <c r="C65" s="31" t="s">
        <v>99</v>
      </c>
      <c r="D65" s="31" t="s">
        <v>117</v>
      </c>
      <c r="E65" s="31" t="s">
        <v>83</v>
      </c>
      <c r="F65" s="31" t="s">
        <v>114</v>
      </c>
      <c r="G65" s="32" t="n">
        <v>11</v>
      </c>
      <c r="H65" s="33" t="n">
        <v>3066.49</v>
      </c>
      <c r="I65" s="33" t="n">
        <v>1888.58</v>
      </c>
      <c r="J65" s="34" t="n">
        <f aca="false">G65*H65</f>
        <v>33731.39</v>
      </c>
      <c r="K65" s="34" t="n">
        <f aca="false">G65*I65</f>
        <v>20774.38</v>
      </c>
      <c r="L65" s="34" t="n">
        <f aca="false">J65-K65</f>
        <v>12957.01</v>
      </c>
      <c r="M65" s="35" t="n">
        <f aca="false">IFERROR(L65/J65,0)</f>
        <v>0.384123215793953</v>
      </c>
      <c r="N65" s="36" t="str">
        <f aca="false">TEXT(A65,"mmm-yyyy")</f>
        <v>Apr-2026</v>
      </c>
      <c r="O65" s="36" t="str">
        <f aca="false">"Q"&amp;ROUNDUP(MONTH(A65)/3,0)&amp;" "&amp;YEAR(A65)</f>
        <v>Q2 2026</v>
      </c>
    </row>
    <row r="66" customFormat="false" ht="15" hidden="false" customHeight="true" outlineLevel="0" collapsed="false">
      <c r="A66" s="23" t="s">
        <v>151</v>
      </c>
      <c r="B66" s="24" t="s">
        <v>66</v>
      </c>
      <c r="C66" s="24" t="s">
        <v>99</v>
      </c>
      <c r="D66" s="24" t="s">
        <v>94</v>
      </c>
      <c r="E66" s="24" t="s">
        <v>77</v>
      </c>
      <c r="F66" s="24" t="s">
        <v>101</v>
      </c>
      <c r="G66" s="25" t="n">
        <v>9</v>
      </c>
      <c r="H66" s="26" t="n">
        <v>913.33</v>
      </c>
      <c r="I66" s="26" t="n">
        <v>546.44</v>
      </c>
      <c r="J66" s="27" t="n">
        <f aca="false">G66*H66</f>
        <v>8219.97</v>
      </c>
      <c r="K66" s="27" t="n">
        <f aca="false">G66*I66</f>
        <v>4917.96</v>
      </c>
      <c r="L66" s="27" t="n">
        <f aca="false">J66-K66</f>
        <v>3302.01</v>
      </c>
      <c r="M66" s="28" t="n">
        <f aca="false">IFERROR(L66/J66,0)</f>
        <v>0.401705845641772</v>
      </c>
      <c r="N66" s="29" t="str">
        <f aca="false">TEXT(A66,"mmm-yyyy")</f>
        <v>Apr-2026</v>
      </c>
      <c r="O66" s="29" t="str">
        <f aca="false">"Q"&amp;ROUNDUP(MONTH(A66)/3,0)&amp;" "&amp;YEAR(A66)</f>
        <v>Q2 2026</v>
      </c>
    </row>
    <row r="67" customFormat="false" ht="15" hidden="false" customHeight="true" outlineLevel="0" collapsed="false">
      <c r="A67" s="30" t="s">
        <v>152</v>
      </c>
      <c r="B67" s="31" t="s">
        <v>66</v>
      </c>
      <c r="C67" s="31" t="s">
        <v>99</v>
      </c>
      <c r="D67" s="31" t="s">
        <v>97</v>
      </c>
      <c r="E67" s="31" t="s">
        <v>83</v>
      </c>
      <c r="F67" s="31" t="s">
        <v>84</v>
      </c>
      <c r="G67" s="32" t="n">
        <v>4</v>
      </c>
      <c r="H67" s="33" t="n">
        <v>613.32</v>
      </c>
      <c r="I67" s="33" t="n">
        <v>381.85</v>
      </c>
      <c r="J67" s="34" t="n">
        <f aca="false">G67*H67</f>
        <v>2453.28</v>
      </c>
      <c r="K67" s="34" t="n">
        <f aca="false">G67*I67</f>
        <v>1527.4</v>
      </c>
      <c r="L67" s="34" t="n">
        <f aca="false">J67-K67</f>
        <v>925.88</v>
      </c>
      <c r="M67" s="35" t="n">
        <f aca="false">IFERROR(L67/J67,0)</f>
        <v>0.37740494358573</v>
      </c>
      <c r="N67" s="36" t="str">
        <f aca="false">TEXT(A67,"mmm-yyyy")</f>
        <v>Apr-2026</v>
      </c>
      <c r="O67" s="36" t="str">
        <f aca="false">"Q"&amp;ROUNDUP(MONTH(A67)/3,0)&amp;" "&amp;YEAR(A67)</f>
        <v>Q2 2026</v>
      </c>
    </row>
    <row r="68" customFormat="false" ht="15" hidden="false" customHeight="true" outlineLevel="0" collapsed="false">
      <c r="A68" s="23" t="s">
        <v>153</v>
      </c>
      <c r="B68" s="24" t="s">
        <v>75</v>
      </c>
      <c r="C68" s="24" t="s">
        <v>76</v>
      </c>
      <c r="D68" s="24" t="s">
        <v>72</v>
      </c>
      <c r="E68" s="24" t="s">
        <v>73</v>
      </c>
      <c r="F68" s="24" t="s">
        <v>74</v>
      </c>
      <c r="G68" s="25" t="n">
        <v>8</v>
      </c>
      <c r="H68" s="26" t="n">
        <v>513.41</v>
      </c>
      <c r="I68" s="26" t="n">
        <v>157.32</v>
      </c>
      <c r="J68" s="27" t="n">
        <f aca="false">G68*H68</f>
        <v>4107.28</v>
      </c>
      <c r="K68" s="27" t="n">
        <f aca="false">G68*I68</f>
        <v>1258.56</v>
      </c>
      <c r="L68" s="27" t="n">
        <f aca="false">J68-K68</f>
        <v>2848.72</v>
      </c>
      <c r="M68" s="28" t="n">
        <f aca="false">IFERROR(L68/J68,0)</f>
        <v>0.69357823182252</v>
      </c>
      <c r="N68" s="29" t="str">
        <f aca="false">TEXT(A68,"mmm-yyyy")</f>
        <v>Apr-2026</v>
      </c>
      <c r="O68" s="29" t="str">
        <f aca="false">"Q"&amp;ROUNDUP(MONTH(A68)/3,0)&amp;" "&amp;YEAR(A68)</f>
        <v>Q2 2026</v>
      </c>
    </row>
    <row r="69" customFormat="false" ht="15" hidden="false" customHeight="true" outlineLevel="0" collapsed="false">
      <c r="A69" s="30" t="s">
        <v>154</v>
      </c>
      <c r="B69" s="31" t="s">
        <v>75</v>
      </c>
      <c r="C69" s="31" t="s">
        <v>79</v>
      </c>
      <c r="D69" s="31" t="s">
        <v>105</v>
      </c>
      <c r="E69" s="31" t="s">
        <v>77</v>
      </c>
      <c r="F69" s="31" t="s">
        <v>78</v>
      </c>
      <c r="G69" s="32" t="n">
        <v>11</v>
      </c>
      <c r="H69" s="33" t="n">
        <v>415.2</v>
      </c>
      <c r="I69" s="33" t="n">
        <v>269.54</v>
      </c>
      <c r="J69" s="34" t="n">
        <f aca="false">G69*H69</f>
        <v>4567.2</v>
      </c>
      <c r="K69" s="34" t="n">
        <f aca="false">G69*I69</f>
        <v>2964.94</v>
      </c>
      <c r="L69" s="34" t="n">
        <f aca="false">J69-K69</f>
        <v>1602.26</v>
      </c>
      <c r="M69" s="35" t="n">
        <f aca="false">IFERROR(L69/J69,0)</f>
        <v>0.350818882466281</v>
      </c>
      <c r="N69" s="36" t="str">
        <f aca="false">TEXT(A69,"mmm-yyyy")</f>
        <v>May-2026</v>
      </c>
      <c r="O69" s="36" t="str">
        <f aca="false">"Q"&amp;ROUNDUP(MONTH(A69)/3,0)&amp;" "&amp;YEAR(A69)</f>
        <v>Q2 2026</v>
      </c>
    </row>
    <row r="70" customFormat="false" ht="15" hidden="false" customHeight="true" outlineLevel="0" collapsed="false">
      <c r="A70" s="23" t="s">
        <v>155</v>
      </c>
      <c r="B70" s="24" t="s">
        <v>87</v>
      </c>
      <c r="C70" s="24" t="s">
        <v>88</v>
      </c>
      <c r="D70" s="24" t="s">
        <v>135</v>
      </c>
      <c r="E70" s="24" t="s">
        <v>73</v>
      </c>
      <c r="F70" s="24" t="s">
        <v>80</v>
      </c>
      <c r="G70" s="25" t="n">
        <v>4</v>
      </c>
      <c r="H70" s="26" t="n">
        <v>218.41</v>
      </c>
      <c r="I70" s="26" t="n">
        <v>68.86</v>
      </c>
      <c r="J70" s="27" t="n">
        <f aca="false">G70*H70</f>
        <v>873.64</v>
      </c>
      <c r="K70" s="27" t="n">
        <f aca="false">G70*I70</f>
        <v>275.44</v>
      </c>
      <c r="L70" s="27" t="n">
        <f aca="false">J70-K70</f>
        <v>598.2</v>
      </c>
      <c r="M70" s="28" t="n">
        <f aca="false">IFERROR(L70/J70,0)</f>
        <v>0.684721395540497</v>
      </c>
      <c r="N70" s="29" t="str">
        <f aca="false">TEXT(A70,"mmm-yyyy")</f>
        <v>May-2026</v>
      </c>
      <c r="O70" s="29" t="str">
        <f aca="false">"Q"&amp;ROUNDUP(MONTH(A70)/3,0)&amp;" "&amp;YEAR(A70)</f>
        <v>Q2 2026</v>
      </c>
    </row>
    <row r="71" customFormat="false" ht="15" hidden="false" customHeight="true" outlineLevel="0" collapsed="false">
      <c r="A71" s="30" t="s">
        <v>156</v>
      </c>
      <c r="B71" s="31" t="s">
        <v>87</v>
      </c>
      <c r="C71" s="31" t="s">
        <v>88</v>
      </c>
      <c r="D71" s="31" t="s">
        <v>94</v>
      </c>
      <c r="E71" s="31" t="s">
        <v>77</v>
      </c>
      <c r="F71" s="31" t="s">
        <v>78</v>
      </c>
      <c r="G71" s="32" t="n">
        <v>6</v>
      </c>
      <c r="H71" s="33" t="n">
        <v>422.2</v>
      </c>
      <c r="I71" s="33" t="n">
        <v>264.2</v>
      </c>
      <c r="J71" s="34" t="n">
        <f aca="false">G71*H71</f>
        <v>2533.2</v>
      </c>
      <c r="K71" s="34" t="n">
        <f aca="false">G71*I71</f>
        <v>1585.2</v>
      </c>
      <c r="L71" s="34" t="n">
        <f aca="false">J71-K71</f>
        <v>948</v>
      </c>
      <c r="M71" s="35" t="n">
        <f aca="false">IFERROR(L71/J71,0)</f>
        <v>0.374230222643297</v>
      </c>
      <c r="N71" s="36" t="str">
        <f aca="false">TEXT(A71,"mmm-yyyy")</f>
        <v>May-2026</v>
      </c>
      <c r="O71" s="36" t="str">
        <f aca="false">"Q"&amp;ROUNDUP(MONTH(A71)/3,0)&amp;" "&amp;YEAR(A71)</f>
        <v>Q2 2026</v>
      </c>
    </row>
    <row r="72" customFormat="false" ht="15" hidden="false" customHeight="true" outlineLevel="0" collapsed="false">
      <c r="A72" s="23" t="s">
        <v>157</v>
      </c>
      <c r="B72" s="24" t="s">
        <v>75</v>
      </c>
      <c r="C72" s="24" t="s">
        <v>79</v>
      </c>
      <c r="D72" s="24" t="s">
        <v>137</v>
      </c>
      <c r="E72" s="24" t="s">
        <v>73</v>
      </c>
      <c r="F72" s="24" t="s">
        <v>74</v>
      </c>
      <c r="G72" s="25" t="n">
        <v>10</v>
      </c>
      <c r="H72" s="26" t="n">
        <v>490.43</v>
      </c>
      <c r="I72" s="26" t="n">
        <v>142.59</v>
      </c>
      <c r="J72" s="27" t="n">
        <f aca="false">G72*H72</f>
        <v>4904.3</v>
      </c>
      <c r="K72" s="27" t="n">
        <f aca="false">G72*I72</f>
        <v>1425.9</v>
      </c>
      <c r="L72" s="27" t="n">
        <f aca="false">J72-K72</f>
        <v>3478.4</v>
      </c>
      <c r="M72" s="28" t="n">
        <f aca="false">IFERROR(L72/J72,0)</f>
        <v>0.709255143445548</v>
      </c>
      <c r="N72" s="29" t="str">
        <f aca="false">TEXT(A72,"mmm-yyyy")</f>
        <v>May-2026</v>
      </c>
      <c r="O72" s="29" t="str">
        <f aca="false">"Q"&amp;ROUNDUP(MONTH(A72)/3,0)&amp;" "&amp;YEAR(A72)</f>
        <v>Q2 2026</v>
      </c>
    </row>
    <row r="73" customFormat="false" ht="15" hidden="false" customHeight="true" outlineLevel="0" collapsed="false">
      <c r="A73" s="30" t="s">
        <v>158</v>
      </c>
      <c r="B73" s="31" t="s">
        <v>75</v>
      </c>
      <c r="C73" s="31" t="s">
        <v>76</v>
      </c>
      <c r="D73" s="31" t="s">
        <v>107</v>
      </c>
      <c r="E73" s="31" t="s">
        <v>77</v>
      </c>
      <c r="F73" s="31" t="s">
        <v>78</v>
      </c>
      <c r="G73" s="32" t="n">
        <v>4</v>
      </c>
      <c r="H73" s="33" t="n">
        <v>399.8</v>
      </c>
      <c r="I73" s="33" t="n">
        <v>247.53</v>
      </c>
      <c r="J73" s="34" t="n">
        <f aca="false">G73*H73</f>
        <v>1599.2</v>
      </c>
      <c r="K73" s="34" t="n">
        <f aca="false">G73*I73</f>
        <v>990.12</v>
      </c>
      <c r="L73" s="34" t="n">
        <f aca="false">J73-K73</f>
        <v>609.08</v>
      </c>
      <c r="M73" s="35" t="n">
        <f aca="false">IFERROR(L73/J73,0)</f>
        <v>0.380865432716358</v>
      </c>
      <c r="N73" s="36" t="str">
        <f aca="false">TEXT(A73,"mmm-yyyy")</f>
        <v>May-2026</v>
      </c>
      <c r="O73" s="36" t="str">
        <f aca="false">"Q"&amp;ROUNDUP(MONTH(A73)/3,0)&amp;" "&amp;YEAR(A73)</f>
        <v>Q2 2026</v>
      </c>
    </row>
    <row r="74" customFormat="false" ht="15" hidden="false" customHeight="true" outlineLevel="0" collapsed="false">
      <c r="A74" s="23" t="s">
        <v>158</v>
      </c>
      <c r="B74" s="24" t="s">
        <v>66</v>
      </c>
      <c r="C74" s="24" t="s">
        <v>99</v>
      </c>
      <c r="D74" s="24" t="s">
        <v>128</v>
      </c>
      <c r="E74" s="24" t="s">
        <v>73</v>
      </c>
      <c r="F74" s="24" t="s">
        <v>74</v>
      </c>
      <c r="G74" s="25" t="n">
        <v>10</v>
      </c>
      <c r="H74" s="26" t="n">
        <v>535.82</v>
      </c>
      <c r="I74" s="26" t="n">
        <v>149.48</v>
      </c>
      <c r="J74" s="27" t="n">
        <f aca="false">G74*H74</f>
        <v>5358.2</v>
      </c>
      <c r="K74" s="27" t="n">
        <f aca="false">G74*I74</f>
        <v>1494.8</v>
      </c>
      <c r="L74" s="27" t="n">
        <f aca="false">J74-K74</f>
        <v>3863.4</v>
      </c>
      <c r="M74" s="28" t="n">
        <f aca="false">IFERROR(L74/J74,0)</f>
        <v>0.721025717591729</v>
      </c>
      <c r="N74" s="29" t="str">
        <f aca="false">TEXT(A74,"mmm-yyyy")</f>
        <v>May-2026</v>
      </c>
      <c r="O74" s="29" t="str">
        <f aca="false">"Q"&amp;ROUNDUP(MONTH(A74)/3,0)&amp;" "&amp;YEAR(A74)</f>
        <v>Q2 2026</v>
      </c>
    </row>
    <row r="75" customFormat="false" ht="15" hidden="false" customHeight="true" outlineLevel="0" collapsed="false">
      <c r="A75" s="30" t="s">
        <v>159</v>
      </c>
      <c r="B75" s="31" t="s">
        <v>87</v>
      </c>
      <c r="C75" s="31" t="s">
        <v>88</v>
      </c>
      <c r="D75" s="31" t="s">
        <v>107</v>
      </c>
      <c r="E75" s="31" t="s">
        <v>83</v>
      </c>
      <c r="F75" s="31" t="s">
        <v>84</v>
      </c>
      <c r="G75" s="32" t="n">
        <v>3</v>
      </c>
      <c r="H75" s="33" t="n">
        <v>613.69</v>
      </c>
      <c r="I75" s="33" t="n">
        <v>395.32</v>
      </c>
      <c r="J75" s="34" t="n">
        <f aca="false">G75*H75</f>
        <v>1841.07</v>
      </c>
      <c r="K75" s="34" t="n">
        <f aca="false">G75*I75</f>
        <v>1185.96</v>
      </c>
      <c r="L75" s="34" t="n">
        <f aca="false">J75-K75</f>
        <v>655.11</v>
      </c>
      <c r="M75" s="35" t="n">
        <f aca="false">IFERROR(L75/J75,0)</f>
        <v>0.355831119946553</v>
      </c>
      <c r="N75" s="36" t="str">
        <f aca="false">TEXT(A75,"mmm-yyyy")</f>
        <v>May-2026</v>
      </c>
      <c r="O75" s="36" t="str">
        <f aca="false">"Q"&amp;ROUNDUP(MONTH(A75)/3,0)&amp;" "&amp;YEAR(A75)</f>
        <v>Q2 2026</v>
      </c>
    </row>
    <row r="76" customFormat="false" ht="15" hidden="false" customHeight="true" outlineLevel="0" collapsed="false">
      <c r="A76" s="23" t="s">
        <v>159</v>
      </c>
      <c r="B76" s="24" t="s">
        <v>75</v>
      </c>
      <c r="C76" s="24" t="s">
        <v>79</v>
      </c>
      <c r="D76" s="24" t="s">
        <v>137</v>
      </c>
      <c r="E76" s="24" t="s">
        <v>83</v>
      </c>
      <c r="F76" s="24" t="s">
        <v>84</v>
      </c>
      <c r="G76" s="25" t="n">
        <v>8</v>
      </c>
      <c r="H76" s="26" t="n">
        <v>600.02</v>
      </c>
      <c r="I76" s="26" t="n">
        <v>401.58</v>
      </c>
      <c r="J76" s="27" t="n">
        <f aca="false">G76*H76</f>
        <v>4800.16</v>
      </c>
      <c r="K76" s="27" t="n">
        <f aca="false">G76*I76</f>
        <v>3212.64</v>
      </c>
      <c r="L76" s="27" t="n">
        <f aca="false">J76-K76</f>
        <v>1587.52</v>
      </c>
      <c r="M76" s="28" t="n">
        <f aca="false">IFERROR(L76/J76,0)</f>
        <v>0.330722309256358</v>
      </c>
      <c r="N76" s="29" t="str">
        <f aca="false">TEXT(A76,"mmm-yyyy")</f>
        <v>May-2026</v>
      </c>
      <c r="O76" s="29" t="str">
        <f aca="false">"Q"&amp;ROUNDUP(MONTH(A76)/3,0)&amp;" "&amp;YEAR(A76)</f>
        <v>Q2 2026</v>
      </c>
    </row>
    <row r="77" customFormat="false" ht="15" hidden="false" customHeight="true" outlineLevel="0" collapsed="false">
      <c r="A77" s="30" t="s">
        <v>160</v>
      </c>
      <c r="B77" s="31" t="s">
        <v>75</v>
      </c>
      <c r="C77" s="31" t="s">
        <v>79</v>
      </c>
      <c r="D77" s="31" t="s">
        <v>68</v>
      </c>
      <c r="E77" s="31" t="s">
        <v>73</v>
      </c>
      <c r="F77" s="31" t="s">
        <v>74</v>
      </c>
      <c r="G77" s="32" t="n">
        <v>8</v>
      </c>
      <c r="H77" s="33" t="n">
        <v>477.55</v>
      </c>
      <c r="I77" s="33" t="n">
        <v>149.04</v>
      </c>
      <c r="J77" s="34" t="n">
        <f aca="false">G77*H77</f>
        <v>3820.4</v>
      </c>
      <c r="K77" s="34" t="n">
        <f aca="false">G77*I77</f>
        <v>1192.32</v>
      </c>
      <c r="L77" s="34" t="n">
        <f aca="false">J77-K77</f>
        <v>2628.08</v>
      </c>
      <c r="M77" s="35" t="n">
        <f aca="false">IFERROR(L77/J77,0)</f>
        <v>0.687907025442362</v>
      </c>
      <c r="N77" s="36" t="str">
        <f aca="false">TEXT(A77,"mmm-yyyy")</f>
        <v>May-2026</v>
      </c>
      <c r="O77" s="36" t="str">
        <f aca="false">"Q"&amp;ROUNDUP(MONTH(A77)/3,0)&amp;" "&amp;YEAR(A77)</f>
        <v>Q2 2026</v>
      </c>
    </row>
    <row r="78" customFormat="false" ht="15" hidden="false" customHeight="true" outlineLevel="0" collapsed="false">
      <c r="A78" s="23" t="s">
        <v>160</v>
      </c>
      <c r="B78" s="24" t="s">
        <v>66</v>
      </c>
      <c r="C78" s="24" t="s">
        <v>67</v>
      </c>
      <c r="D78" s="24" t="s">
        <v>126</v>
      </c>
      <c r="E78" s="24" t="s">
        <v>73</v>
      </c>
      <c r="F78" s="24" t="s">
        <v>80</v>
      </c>
      <c r="G78" s="25" t="n">
        <v>12</v>
      </c>
      <c r="H78" s="26" t="n">
        <v>209.38</v>
      </c>
      <c r="I78" s="26" t="n">
        <v>70.64</v>
      </c>
      <c r="J78" s="27" t="n">
        <f aca="false">G78*H78</f>
        <v>2512.56</v>
      </c>
      <c r="K78" s="27" t="n">
        <f aca="false">G78*I78</f>
        <v>847.68</v>
      </c>
      <c r="L78" s="27" t="n">
        <f aca="false">J78-K78</f>
        <v>1664.88</v>
      </c>
      <c r="M78" s="28" t="n">
        <f aca="false">IFERROR(L78/J78,0)</f>
        <v>0.66262298213774</v>
      </c>
      <c r="N78" s="29" t="str">
        <f aca="false">TEXT(A78,"mmm-yyyy")</f>
        <v>May-2026</v>
      </c>
      <c r="O78" s="29" t="str">
        <f aca="false">"Q"&amp;ROUNDUP(MONTH(A78)/3,0)&amp;" "&amp;YEAR(A78)</f>
        <v>Q2 2026</v>
      </c>
    </row>
    <row r="79" customFormat="false" ht="15" hidden="false" customHeight="true" outlineLevel="0" collapsed="false">
      <c r="A79" s="30" t="s">
        <v>161</v>
      </c>
      <c r="B79" s="31" t="s">
        <v>87</v>
      </c>
      <c r="C79" s="31" t="s">
        <v>88</v>
      </c>
      <c r="D79" s="31" t="s">
        <v>82</v>
      </c>
      <c r="E79" s="31" t="s">
        <v>73</v>
      </c>
      <c r="F79" s="31" t="s">
        <v>74</v>
      </c>
      <c r="G79" s="32" t="n">
        <v>8</v>
      </c>
      <c r="H79" s="33" t="n">
        <v>533.56</v>
      </c>
      <c r="I79" s="33" t="n">
        <v>157.21</v>
      </c>
      <c r="J79" s="34" t="n">
        <f aca="false">G79*H79</f>
        <v>4268.48</v>
      </c>
      <c r="K79" s="34" t="n">
        <f aca="false">G79*I79</f>
        <v>1257.68</v>
      </c>
      <c r="L79" s="34" t="n">
        <f aca="false">J79-K79</f>
        <v>3010.8</v>
      </c>
      <c r="M79" s="35" t="n">
        <f aca="false">IFERROR(L79/J79,0)</f>
        <v>0.705356473498763</v>
      </c>
      <c r="N79" s="36" t="str">
        <f aca="false">TEXT(A79,"mmm-yyyy")</f>
        <v>May-2026</v>
      </c>
      <c r="O79" s="36" t="str">
        <f aca="false">"Q"&amp;ROUNDUP(MONTH(A79)/3,0)&amp;" "&amp;YEAR(A79)</f>
        <v>Q2 2026</v>
      </c>
    </row>
    <row r="80" customFormat="false" ht="15" hidden="false" customHeight="true" outlineLevel="0" collapsed="false">
      <c r="A80" s="23" t="s">
        <v>162</v>
      </c>
      <c r="B80" s="24" t="s">
        <v>87</v>
      </c>
      <c r="C80" s="24" t="s">
        <v>88</v>
      </c>
      <c r="D80" s="24" t="s">
        <v>92</v>
      </c>
      <c r="E80" s="24" t="s">
        <v>77</v>
      </c>
      <c r="F80" s="24" t="s">
        <v>101</v>
      </c>
      <c r="G80" s="25" t="n">
        <v>8</v>
      </c>
      <c r="H80" s="26" t="n">
        <v>833.83</v>
      </c>
      <c r="I80" s="26" t="n">
        <v>564.88</v>
      </c>
      <c r="J80" s="27" t="n">
        <f aca="false">G80*H80</f>
        <v>6670.64</v>
      </c>
      <c r="K80" s="27" t="n">
        <f aca="false">G80*I80</f>
        <v>4519.04</v>
      </c>
      <c r="L80" s="27" t="n">
        <f aca="false">J80-K80</f>
        <v>2151.6</v>
      </c>
      <c r="M80" s="28" t="n">
        <f aca="false">IFERROR(L80/J80,0)</f>
        <v>0.322547761534126</v>
      </c>
      <c r="N80" s="29" t="str">
        <f aca="false">TEXT(A80,"mmm-yyyy")</f>
        <v>May-2026</v>
      </c>
      <c r="O80" s="29" t="str">
        <f aca="false">"Q"&amp;ROUNDUP(MONTH(A80)/3,0)&amp;" "&amp;YEAR(A80)</f>
        <v>Q2 2026</v>
      </c>
    </row>
    <row r="81" customFormat="false" ht="15" hidden="false" customHeight="true" outlineLevel="0" collapsed="false">
      <c r="A81" s="30" t="s">
        <v>163</v>
      </c>
      <c r="B81" s="31" t="s">
        <v>66</v>
      </c>
      <c r="C81" s="31" t="s">
        <v>99</v>
      </c>
      <c r="D81" s="31" t="s">
        <v>85</v>
      </c>
      <c r="E81" s="31" t="s">
        <v>77</v>
      </c>
      <c r="F81" s="31" t="s">
        <v>101</v>
      </c>
      <c r="G81" s="32" t="n">
        <v>7</v>
      </c>
      <c r="H81" s="33" t="n">
        <v>865.92</v>
      </c>
      <c r="I81" s="33" t="n">
        <v>538.16</v>
      </c>
      <c r="J81" s="34" t="n">
        <f aca="false">G81*H81</f>
        <v>6061.44</v>
      </c>
      <c r="K81" s="34" t="n">
        <f aca="false">G81*I81</f>
        <v>3767.12</v>
      </c>
      <c r="L81" s="34" t="n">
        <f aca="false">J81-K81</f>
        <v>2294.32</v>
      </c>
      <c r="M81" s="35" t="n">
        <f aca="false">IFERROR(L81/J81,0)</f>
        <v>0.378510716925351</v>
      </c>
      <c r="N81" s="36" t="str">
        <f aca="false">TEXT(A81,"mmm-yyyy")</f>
        <v>May-2026</v>
      </c>
      <c r="O81" s="36" t="str">
        <f aca="false">"Q"&amp;ROUNDUP(MONTH(A81)/3,0)&amp;" "&amp;YEAR(A81)</f>
        <v>Q2 2026</v>
      </c>
    </row>
    <row r="82" customFormat="false" ht="15" hidden="false" customHeight="true" outlineLevel="0" collapsed="false">
      <c r="A82" s="23" t="s">
        <v>163</v>
      </c>
      <c r="B82" s="24" t="s">
        <v>66</v>
      </c>
      <c r="C82" s="24" t="s">
        <v>99</v>
      </c>
      <c r="D82" s="24" t="s">
        <v>72</v>
      </c>
      <c r="E82" s="24" t="s">
        <v>73</v>
      </c>
      <c r="F82" s="24" t="s">
        <v>74</v>
      </c>
      <c r="G82" s="25" t="n">
        <v>12</v>
      </c>
      <c r="H82" s="26" t="n">
        <v>501.74</v>
      </c>
      <c r="I82" s="26" t="n">
        <v>152.26</v>
      </c>
      <c r="J82" s="27" t="n">
        <f aca="false">G82*H82</f>
        <v>6020.88</v>
      </c>
      <c r="K82" s="27" t="n">
        <f aca="false">G82*I82</f>
        <v>1827.12</v>
      </c>
      <c r="L82" s="27" t="n">
        <f aca="false">J82-K82</f>
        <v>4193.76</v>
      </c>
      <c r="M82" s="28" t="n">
        <f aca="false">IFERROR(L82/J82,0)</f>
        <v>0.696536054530235</v>
      </c>
      <c r="N82" s="29" t="str">
        <f aca="false">TEXT(A82,"mmm-yyyy")</f>
        <v>May-2026</v>
      </c>
      <c r="O82" s="29" t="str">
        <f aca="false">"Q"&amp;ROUNDUP(MONTH(A82)/3,0)&amp;" "&amp;YEAR(A82)</f>
        <v>Q2 2026</v>
      </c>
    </row>
    <row r="83" customFormat="false" ht="15" hidden="false" customHeight="true" outlineLevel="0" collapsed="false">
      <c r="A83" s="30" t="s">
        <v>164</v>
      </c>
      <c r="B83" s="31" t="s">
        <v>87</v>
      </c>
      <c r="C83" s="31" t="s">
        <v>88</v>
      </c>
      <c r="D83" s="31" t="s">
        <v>68</v>
      </c>
      <c r="E83" s="31" t="s">
        <v>69</v>
      </c>
      <c r="F83" s="31" t="s">
        <v>90</v>
      </c>
      <c r="G83" s="32" t="n">
        <v>3</v>
      </c>
      <c r="H83" s="33" t="n">
        <v>1289.23</v>
      </c>
      <c r="I83" s="33" t="n">
        <v>288.24</v>
      </c>
      <c r="J83" s="34" t="n">
        <f aca="false">G83*H83</f>
        <v>3867.69</v>
      </c>
      <c r="K83" s="34" t="n">
        <f aca="false">G83*I83</f>
        <v>864.72</v>
      </c>
      <c r="L83" s="34" t="n">
        <f aca="false">J83-K83</f>
        <v>3002.97</v>
      </c>
      <c r="M83" s="35" t="n">
        <f aca="false">IFERROR(L83/J83,0)</f>
        <v>0.776424687604229</v>
      </c>
      <c r="N83" s="36" t="str">
        <f aca="false">TEXT(A83,"mmm-yyyy")</f>
        <v>May-2026</v>
      </c>
      <c r="O83" s="36" t="str">
        <f aca="false">"Q"&amp;ROUNDUP(MONTH(A83)/3,0)&amp;" "&amp;YEAR(A83)</f>
        <v>Q2 2026</v>
      </c>
    </row>
    <row r="84" customFormat="false" ht="15" hidden="false" customHeight="true" outlineLevel="0" collapsed="false">
      <c r="A84" s="23" t="s">
        <v>165</v>
      </c>
      <c r="B84" s="24" t="s">
        <v>66</v>
      </c>
      <c r="C84" s="24" t="s">
        <v>67</v>
      </c>
      <c r="D84" s="24" t="s">
        <v>103</v>
      </c>
      <c r="E84" s="24" t="s">
        <v>73</v>
      </c>
      <c r="F84" s="24" t="s">
        <v>80</v>
      </c>
      <c r="G84" s="25" t="n">
        <v>7</v>
      </c>
      <c r="H84" s="26" t="n">
        <v>231.47</v>
      </c>
      <c r="I84" s="26" t="n">
        <v>70.65</v>
      </c>
      <c r="J84" s="27" t="n">
        <f aca="false">G84*H84</f>
        <v>1620.29</v>
      </c>
      <c r="K84" s="27" t="n">
        <f aca="false">G84*I84</f>
        <v>494.55</v>
      </c>
      <c r="L84" s="27" t="n">
        <f aca="false">J84-K84</f>
        <v>1125.74</v>
      </c>
      <c r="M84" s="28" t="n">
        <f aca="false">IFERROR(L84/J84,0)</f>
        <v>0.694776860932302</v>
      </c>
      <c r="N84" s="29" t="str">
        <f aca="false">TEXT(A84,"mmm-yyyy")</f>
        <v>May-2026</v>
      </c>
      <c r="O84" s="29" t="str">
        <f aca="false">"Q"&amp;ROUNDUP(MONTH(A84)/3,0)&amp;" "&amp;YEAR(A84)</f>
        <v>Q2 2026</v>
      </c>
    </row>
    <row r="85" customFormat="false" ht="15" hidden="false" customHeight="true" outlineLevel="0" collapsed="false">
      <c r="A85" s="30" t="s">
        <v>166</v>
      </c>
      <c r="B85" s="31" t="s">
        <v>87</v>
      </c>
      <c r="C85" s="31" t="s">
        <v>88</v>
      </c>
      <c r="D85" s="31" t="s">
        <v>137</v>
      </c>
      <c r="E85" s="31" t="s">
        <v>69</v>
      </c>
      <c r="F85" s="31" t="s">
        <v>70</v>
      </c>
      <c r="G85" s="32" t="n">
        <v>12</v>
      </c>
      <c r="H85" s="33" t="n">
        <v>2301.43</v>
      </c>
      <c r="I85" s="33" t="n">
        <v>609.84</v>
      </c>
      <c r="J85" s="34" t="n">
        <f aca="false">G85*H85</f>
        <v>27617.16</v>
      </c>
      <c r="K85" s="34" t="n">
        <f aca="false">G85*I85</f>
        <v>7318.08</v>
      </c>
      <c r="L85" s="34" t="n">
        <f aca="false">J85-K85</f>
        <v>20299.08</v>
      </c>
      <c r="M85" s="35" t="n">
        <f aca="false">IFERROR(L85/J85,0)</f>
        <v>0.735016924260134</v>
      </c>
      <c r="N85" s="36" t="str">
        <f aca="false">TEXT(A85,"mmm-yyyy")</f>
        <v>Jun-2026</v>
      </c>
      <c r="O85" s="36" t="str">
        <f aca="false">"Q"&amp;ROUNDUP(MONTH(A85)/3,0)&amp;" "&amp;YEAR(A85)</f>
        <v>Q2 2026</v>
      </c>
    </row>
    <row r="86" customFormat="false" ht="15" hidden="false" customHeight="true" outlineLevel="0" collapsed="false">
      <c r="A86" s="23" t="s">
        <v>166</v>
      </c>
      <c r="B86" s="24" t="s">
        <v>66</v>
      </c>
      <c r="C86" s="24" t="s">
        <v>99</v>
      </c>
      <c r="D86" s="24" t="s">
        <v>85</v>
      </c>
      <c r="E86" s="24" t="s">
        <v>77</v>
      </c>
      <c r="F86" s="24" t="s">
        <v>101</v>
      </c>
      <c r="G86" s="25" t="n">
        <v>8</v>
      </c>
      <c r="H86" s="26" t="n">
        <v>916.97</v>
      </c>
      <c r="I86" s="26" t="n">
        <v>538.38</v>
      </c>
      <c r="J86" s="27" t="n">
        <f aca="false">G86*H86</f>
        <v>7335.76</v>
      </c>
      <c r="K86" s="27" t="n">
        <f aca="false">G86*I86</f>
        <v>4307.04</v>
      </c>
      <c r="L86" s="27" t="n">
        <f aca="false">J86-K86</f>
        <v>3028.72</v>
      </c>
      <c r="M86" s="28" t="n">
        <f aca="false">IFERROR(L86/J86,0)</f>
        <v>0.412870650075793</v>
      </c>
      <c r="N86" s="29" t="str">
        <f aca="false">TEXT(A86,"mmm-yyyy")</f>
        <v>Jun-2026</v>
      </c>
      <c r="O86" s="29" t="str">
        <f aca="false">"Q"&amp;ROUNDUP(MONTH(A86)/3,0)&amp;" "&amp;YEAR(A86)</f>
        <v>Q2 2026</v>
      </c>
    </row>
    <row r="87" customFormat="false" ht="15" hidden="false" customHeight="true" outlineLevel="0" collapsed="false">
      <c r="A87" s="30" t="s">
        <v>167</v>
      </c>
      <c r="B87" s="31" t="s">
        <v>66</v>
      </c>
      <c r="C87" s="31" t="s">
        <v>67</v>
      </c>
      <c r="D87" s="31" t="s">
        <v>117</v>
      </c>
      <c r="E87" s="31" t="s">
        <v>73</v>
      </c>
      <c r="F87" s="31" t="s">
        <v>74</v>
      </c>
      <c r="G87" s="32" t="n">
        <v>9</v>
      </c>
      <c r="H87" s="33" t="n">
        <v>490.43</v>
      </c>
      <c r="I87" s="33" t="n">
        <v>156.13</v>
      </c>
      <c r="J87" s="34" t="n">
        <f aca="false">G87*H87</f>
        <v>4413.87</v>
      </c>
      <c r="K87" s="34" t="n">
        <f aca="false">G87*I87</f>
        <v>1405.17</v>
      </c>
      <c r="L87" s="34" t="n">
        <f aca="false">J87-K87</f>
        <v>3008.7</v>
      </c>
      <c r="M87" s="35" t="n">
        <f aca="false">IFERROR(L87/J87,0)</f>
        <v>0.681646718186082</v>
      </c>
      <c r="N87" s="36" t="str">
        <f aca="false">TEXT(A87,"mmm-yyyy")</f>
        <v>Jun-2026</v>
      </c>
      <c r="O87" s="36" t="str">
        <f aca="false">"Q"&amp;ROUNDUP(MONTH(A87)/3,0)&amp;" "&amp;YEAR(A87)</f>
        <v>Q2 2026</v>
      </c>
    </row>
    <row r="88" customFormat="false" ht="15" hidden="false" customHeight="true" outlineLevel="0" collapsed="false">
      <c r="A88" s="23" t="s">
        <v>168</v>
      </c>
      <c r="B88" s="24" t="s">
        <v>75</v>
      </c>
      <c r="C88" s="24" t="s">
        <v>76</v>
      </c>
      <c r="D88" s="24" t="s">
        <v>94</v>
      </c>
      <c r="E88" s="24" t="s">
        <v>83</v>
      </c>
      <c r="F88" s="24" t="s">
        <v>114</v>
      </c>
      <c r="G88" s="25" t="n">
        <v>2</v>
      </c>
      <c r="H88" s="26" t="n">
        <v>3364.92</v>
      </c>
      <c r="I88" s="26" t="n">
        <v>1881.13</v>
      </c>
      <c r="J88" s="27" t="n">
        <f aca="false">G88*H88</f>
        <v>6729.84</v>
      </c>
      <c r="K88" s="27" t="n">
        <f aca="false">G88*I88</f>
        <v>3762.26</v>
      </c>
      <c r="L88" s="27" t="n">
        <f aca="false">J88-K88</f>
        <v>2967.58</v>
      </c>
      <c r="M88" s="28" t="n">
        <f aca="false">IFERROR(L88/J88,0)</f>
        <v>0.440958477467518</v>
      </c>
      <c r="N88" s="29" t="str">
        <f aca="false">TEXT(A88,"mmm-yyyy")</f>
        <v>Jun-2026</v>
      </c>
      <c r="O88" s="29" t="str">
        <f aca="false">"Q"&amp;ROUNDUP(MONTH(A88)/3,0)&amp;" "&amp;YEAR(A88)</f>
        <v>Q2 2026</v>
      </c>
    </row>
    <row r="89" customFormat="false" ht="15" hidden="false" customHeight="true" outlineLevel="0" collapsed="false">
      <c r="A89" s="30" t="s">
        <v>169</v>
      </c>
      <c r="B89" s="31" t="s">
        <v>87</v>
      </c>
      <c r="C89" s="31" t="s">
        <v>88</v>
      </c>
      <c r="D89" s="31" t="s">
        <v>82</v>
      </c>
      <c r="E89" s="31" t="s">
        <v>83</v>
      </c>
      <c r="F89" s="31" t="s">
        <v>84</v>
      </c>
      <c r="G89" s="32" t="n">
        <v>2</v>
      </c>
      <c r="H89" s="33" t="n">
        <v>673.01</v>
      </c>
      <c r="I89" s="33" t="n">
        <v>392.62</v>
      </c>
      <c r="J89" s="34" t="n">
        <f aca="false">G89*H89</f>
        <v>1346.02</v>
      </c>
      <c r="K89" s="34" t="n">
        <f aca="false">G89*I89</f>
        <v>785.24</v>
      </c>
      <c r="L89" s="34" t="n">
        <f aca="false">J89-K89</f>
        <v>560.78</v>
      </c>
      <c r="M89" s="35" t="n">
        <f aca="false">IFERROR(L89/J89,0)</f>
        <v>0.416620852587629</v>
      </c>
      <c r="N89" s="36" t="str">
        <f aca="false">TEXT(A89,"mmm-yyyy")</f>
        <v>Jun-2026</v>
      </c>
      <c r="O89" s="36" t="str">
        <f aca="false">"Q"&amp;ROUNDUP(MONTH(A89)/3,0)&amp;" "&amp;YEAR(A89)</f>
        <v>Q2 2026</v>
      </c>
    </row>
    <row r="90" customFormat="false" ht="15" hidden="false" customHeight="true" outlineLevel="0" collapsed="false">
      <c r="A90" s="23" t="s">
        <v>170</v>
      </c>
      <c r="B90" s="24" t="s">
        <v>75</v>
      </c>
      <c r="C90" s="24" t="s">
        <v>76</v>
      </c>
      <c r="D90" s="24" t="s">
        <v>128</v>
      </c>
      <c r="E90" s="24" t="s">
        <v>73</v>
      </c>
      <c r="F90" s="24" t="s">
        <v>80</v>
      </c>
      <c r="G90" s="25" t="n">
        <v>3</v>
      </c>
      <c r="H90" s="26" t="n">
        <v>219.56</v>
      </c>
      <c r="I90" s="26" t="n">
        <v>68.98</v>
      </c>
      <c r="J90" s="27" t="n">
        <f aca="false">G90*H90</f>
        <v>658.68</v>
      </c>
      <c r="K90" s="27" t="n">
        <f aca="false">G90*I90</f>
        <v>206.94</v>
      </c>
      <c r="L90" s="27" t="n">
        <f aca="false">J90-K90</f>
        <v>451.74</v>
      </c>
      <c r="M90" s="28" t="n">
        <f aca="false">IFERROR(L90/J90,0)</f>
        <v>0.685826197850246</v>
      </c>
      <c r="N90" s="29" t="str">
        <f aca="false">TEXT(A90,"mmm-yyyy")</f>
        <v>Jun-2026</v>
      </c>
      <c r="O90" s="29" t="str">
        <f aca="false">"Q"&amp;ROUNDUP(MONTH(A90)/3,0)&amp;" "&amp;YEAR(A90)</f>
        <v>Q2 2026</v>
      </c>
    </row>
    <row r="91" customFormat="false" ht="15" hidden="false" customHeight="true" outlineLevel="0" collapsed="false">
      <c r="A91" s="30" t="s">
        <v>170</v>
      </c>
      <c r="B91" s="31" t="s">
        <v>87</v>
      </c>
      <c r="C91" s="31" t="s">
        <v>88</v>
      </c>
      <c r="D91" s="31" t="s">
        <v>124</v>
      </c>
      <c r="E91" s="31" t="s">
        <v>83</v>
      </c>
      <c r="F91" s="31" t="s">
        <v>84</v>
      </c>
      <c r="G91" s="32" t="n">
        <v>9</v>
      </c>
      <c r="H91" s="33" t="n">
        <v>696.6</v>
      </c>
      <c r="I91" s="33" t="n">
        <v>383.42</v>
      </c>
      <c r="J91" s="34" t="n">
        <f aca="false">G91*H91</f>
        <v>6269.4</v>
      </c>
      <c r="K91" s="34" t="n">
        <f aca="false">G91*I91</f>
        <v>3450.78</v>
      </c>
      <c r="L91" s="34" t="n">
        <f aca="false">J91-K91</f>
        <v>2818.62</v>
      </c>
      <c r="M91" s="35" t="n">
        <f aca="false">IFERROR(L91/J91,0)</f>
        <v>0.449583692219351</v>
      </c>
      <c r="N91" s="36" t="str">
        <f aca="false">TEXT(A91,"mmm-yyyy")</f>
        <v>Jun-2026</v>
      </c>
      <c r="O91" s="36" t="str">
        <f aca="false">"Q"&amp;ROUNDUP(MONTH(A91)/3,0)&amp;" "&amp;YEAR(A91)</f>
        <v>Q2 2026</v>
      </c>
    </row>
    <row r="92" customFormat="false" ht="15" hidden="false" customHeight="true" outlineLevel="0" collapsed="false">
      <c r="A92" s="23" t="s">
        <v>171</v>
      </c>
      <c r="B92" s="24" t="s">
        <v>66</v>
      </c>
      <c r="C92" s="24" t="s">
        <v>67</v>
      </c>
      <c r="D92" s="24" t="s">
        <v>68</v>
      </c>
      <c r="E92" s="24" t="s">
        <v>69</v>
      </c>
      <c r="F92" s="24" t="s">
        <v>70</v>
      </c>
      <c r="G92" s="25" t="n">
        <v>11</v>
      </c>
      <c r="H92" s="26" t="n">
        <v>2481.35</v>
      </c>
      <c r="I92" s="26" t="n">
        <v>596.89</v>
      </c>
      <c r="J92" s="27" t="n">
        <f aca="false">G92*H92</f>
        <v>27294.85</v>
      </c>
      <c r="K92" s="27" t="n">
        <f aca="false">G92*I92</f>
        <v>6565.79</v>
      </c>
      <c r="L92" s="27" t="n">
        <f aca="false">J92-K92</f>
        <v>20729.06</v>
      </c>
      <c r="M92" s="28" t="n">
        <f aca="false">IFERROR(L92/J92,0)</f>
        <v>0.759449493219417</v>
      </c>
      <c r="N92" s="29" t="str">
        <f aca="false">TEXT(A92,"mmm-yyyy")</f>
        <v>Jun-2026</v>
      </c>
      <c r="O92" s="29" t="str">
        <f aca="false">"Q"&amp;ROUNDUP(MONTH(A92)/3,0)&amp;" "&amp;YEAR(A92)</f>
        <v>Q2 2026</v>
      </c>
    </row>
    <row r="93" customFormat="false" ht="15" hidden="false" customHeight="true" outlineLevel="0" collapsed="false">
      <c r="A93" s="30" t="s">
        <v>171</v>
      </c>
      <c r="B93" s="31" t="s">
        <v>66</v>
      </c>
      <c r="C93" s="31" t="s">
        <v>67</v>
      </c>
      <c r="D93" s="31" t="s">
        <v>92</v>
      </c>
      <c r="E93" s="31" t="s">
        <v>83</v>
      </c>
      <c r="F93" s="31" t="s">
        <v>114</v>
      </c>
      <c r="G93" s="32" t="n">
        <v>12</v>
      </c>
      <c r="H93" s="33" t="n">
        <v>3225.8</v>
      </c>
      <c r="I93" s="33" t="n">
        <v>1871.84</v>
      </c>
      <c r="J93" s="34" t="n">
        <f aca="false">G93*H93</f>
        <v>38709.6</v>
      </c>
      <c r="K93" s="34" t="n">
        <f aca="false">G93*I93</f>
        <v>22462.08</v>
      </c>
      <c r="L93" s="34" t="n">
        <f aca="false">J93-K93</f>
        <v>16247.52</v>
      </c>
      <c r="M93" s="35" t="n">
        <f aca="false">IFERROR(L93/J93,0)</f>
        <v>0.419728439456879</v>
      </c>
      <c r="N93" s="36" t="str">
        <f aca="false">TEXT(A93,"mmm-yyyy")</f>
        <v>Jun-2026</v>
      </c>
      <c r="O93" s="36" t="str">
        <f aca="false">"Q"&amp;ROUNDUP(MONTH(A93)/3,0)&amp;" "&amp;YEAR(A93)</f>
        <v>Q2 2026</v>
      </c>
    </row>
    <row r="94" customFormat="false" ht="15" hidden="false" customHeight="true" outlineLevel="0" collapsed="false">
      <c r="A94" s="23" t="s">
        <v>172</v>
      </c>
      <c r="B94" s="24" t="s">
        <v>75</v>
      </c>
      <c r="C94" s="24" t="s">
        <v>76</v>
      </c>
      <c r="D94" s="24" t="s">
        <v>126</v>
      </c>
      <c r="E94" s="24" t="s">
        <v>69</v>
      </c>
      <c r="F94" s="24" t="s">
        <v>90</v>
      </c>
      <c r="G94" s="25" t="n">
        <v>10</v>
      </c>
      <c r="H94" s="26" t="n">
        <v>1286.23</v>
      </c>
      <c r="I94" s="26" t="n">
        <v>287.56</v>
      </c>
      <c r="J94" s="27" t="n">
        <f aca="false">G94*H94</f>
        <v>12862.3</v>
      </c>
      <c r="K94" s="27" t="n">
        <f aca="false">G94*I94</f>
        <v>2875.6</v>
      </c>
      <c r="L94" s="27" t="n">
        <f aca="false">J94-K94</f>
        <v>9986.7</v>
      </c>
      <c r="M94" s="28" t="n">
        <f aca="false">IFERROR(L94/J94,0)</f>
        <v>0.776431897872076</v>
      </c>
      <c r="N94" s="29" t="str">
        <f aca="false">TEXT(A94,"mmm-yyyy")</f>
        <v>Jun-2026</v>
      </c>
      <c r="O94" s="29" t="str">
        <f aca="false">"Q"&amp;ROUNDUP(MONTH(A94)/3,0)&amp;" "&amp;YEAR(A94)</f>
        <v>Q2 2026</v>
      </c>
    </row>
    <row r="95" customFormat="false" ht="15" hidden="false" customHeight="true" outlineLevel="0" collapsed="false">
      <c r="A95" s="30" t="s">
        <v>173</v>
      </c>
      <c r="B95" s="31" t="s">
        <v>87</v>
      </c>
      <c r="C95" s="31" t="s">
        <v>88</v>
      </c>
      <c r="D95" s="31" t="s">
        <v>68</v>
      </c>
      <c r="E95" s="31" t="s">
        <v>77</v>
      </c>
      <c r="F95" s="31" t="s">
        <v>78</v>
      </c>
      <c r="G95" s="32" t="n">
        <v>5</v>
      </c>
      <c r="H95" s="33" t="n">
        <v>401.69</v>
      </c>
      <c r="I95" s="33" t="n">
        <v>251.67</v>
      </c>
      <c r="J95" s="34" t="n">
        <f aca="false">G95*H95</f>
        <v>2008.45</v>
      </c>
      <c r="K95" s="34" t="n">
        <f aca="false">G95*I95</f>
        <v>1258.35</v>
      </c>
      <c r="L95" s="34" t="n">
        <f aca="false">J95-K95</f>
        <v>750.1</v>
      </c>
      <c r="M95" s="35" t="n">
        <f aca="false">IFERROR(L95/J95,0)</f>
        <v>0.373472080460056</v>
      </c>
      <c r="N95" s="36" t="str">
        <f aca="false">TEXT(A95,"mmm-yyyy")</f>
        <v>Jun-2026</v>
      </c>
      <c r="O95" s="36" t="str">
        <f aca="false">"Q"&amp;ROUNDUP(MONTH(A95)/3,0)&amp;" "&amp;YEAR(A95)</f>
        <v>Q2 2026</v>
      </c>
    </row>
    <row r="96" customFormat="false" ht="15" hidden="false" customHeight="true" outlineLevel="0" collapsed="false">
      <c r="A96" s="23" t="s">
        <v>174</v>
      </c>
      <c r="B96" s="24" t="s">
        <v>75</v>
      </c>
      <c r="C96" s="24" t="s">
        <v>79</v>
      </c>
      <c r="D96" s="24" t="s">
        <v>103</v>
      </c>
      <c r="E96" s="24" t="s">
        <v>77</v>
      </c>
      <c r="F96" s="24" t="s">
        <v>78</v>
      </c>
      <c r="G96" s="25" t="n">
        <v>10</v>
      </c>
      <c r="H96" s="26" t="n">
        <v>405.51</v>
      </c>
      <c r="I96" s="26" t="n">
        <v>259.45</v>
      </c>
      <c r="J96" s="27" t="n">
        <f aca="false">G96*H96</f>
        <v>4055.1</v>
      </c>
      <c r="K96" s="27" t="n">
        <f aca="false">G96*I96</f>
        <v>2594.5</v>
      </c>
      <c r="L96" s="27" t="n">
        <f aca="false">J96-K96</f>
        <v>1460.6</v>
      </c>
      <c r="M96" s="28" t="n">
        <f aca="false">IFERROR(L96/J96,0)</f>
        <v>0.360188404724914</v>
      </c>
      <c r="N96" s="29" t="str">
        <f aca="false">TEXT(A96,"mmm-yyyy")</f>
        <v>Jun-2026</v>
      </c>
      <c r="O96" s="29" t="str">
        <f aca="false">"Q"&amp;ROUNDUP(MONTH(A96)/3,0)&amp;" "&amp;YEAR(A96)</f>
        <v>Q2 2026</v>
      </c>
    </row>
    <row r="97" customFormat="false" ht="15" hidden="false" customHeight="true" outlineLevel="0" collapsed="false">
      <c r="A97" s="30" t="s">
        <v>175</v>
      </c>
      <c r="B97" s="31" t="s">
        <v>66</v>
      </c>
      <c r="C97" s="31" t="s">
        <v>67</v>
      </c>
      <c r="D97" s="31" t="s">
        <v>107</v>
      </c>
      <c r="E97" s="31" t="s">
        <v>69</v>
      </c>
      <c r="F97" s="31" t="s">
        <v>70</v>
      </c>
      <c r="G97" s="32" t="n">
        <v>1</v>
      </c>
      <c r="H97" s="33" t="n">
        <v>2582.13</v>
      </c>
      <c r="I97" s="33" t="n">
        <v>603.2</v>
      </c>
      <c r="J97" s="34" t="n">
        <f aca="false">G97*H97</f>
        <v>2582.13</v>
      </c>
      <c r="K97" s="34" t="n">
        <f aca="false">G97*I97</f>
        <v>603.2</v>
      </c>
      <c r="L97" s="34" t="n">
        <f aca="false">J97-K97</f>
        <v>1978.93</v>
      </c>
      <c r="M97" s="35" t="n">
        <f aca="false">IFERROR(L97/J97,0)</f>
        <v>0.766394410815877</v>
      </c>
      <c r="N97" s="36" t="str">
        <f aca="false">TEXT(A97,"mmm-yyyy")</f>
        <v>Jun-2026</v>
      </c>
      <c r="O97" s="36" t="str">
        <f aca="false">"Q"&amp;ROUNDUP(MONTH(A97)/3,0)&amp;" "&amp;YEAR(A97)</f>
        <v>Q2 2026</v>
      </c>
    </row>
    <row r="98" customFormat="false" ht="15" hidden="false" customHeight="true" outlineLevel="0" collapsed="false">
      <c r="A98" s="23" t="s">
        <v>176</v>
      </c>
      <c r="B98" s="24" t="s">
        <v>66</v>
      </c>
      <c r="C98" s="24" t="s">
        <v>99</v>
      </c>
      <c r="D98" s="24" t="s">
        <v>132</v>
      </c>
      <c r="E98" s="24" t="s">
        <v>69</v>
      </c>
      <c r="F98" s="24" t="s">
        <v>90</v>
      </c>
      <c r="G98" s="25" t="n">
        <v>12</v>
      </c>
      <c r="H98" s="26" t="n">
        <v>1196.97</v>
      </c>
      <c r="I98" s="26" t="n">
        <v>306.74</v>
      </c>
      <c r="J98" s="27" t="n">
        <f aca="false">G98*H98</f>
        <v>14363.64</v>
      </c>
      <c r="K98" s="27" t="n">
        <f aca="false">G98*I98</f>
        <v>3680.88</v>
      </c>
      <c r="L98" s="27" t="n">
        <f aca="false">J98-K98</f>
        <v>10682.76</v>
      </c>
      <c r="M98" s="28" t="n">
        <f aca="false">IFERROR(L98/J98,0)</f>
        <v>0.74373626740854</v>
      </c>
      <c r="N98" s="29" t="str">
        <f aca="false">TEXT(A98,"mmm-yyyy")</f>
        <v>Jun-2026</v>
      </c>
      <c r="O98" s="29" t="str">
        <f aca="false">"Q"&amp;ROUNDUP(MONTH(A98)/3,0)&amp;" "&amp;YEAR(A98)</f>
        <v>Q2 2026</v>
      </c>
    </row>
    <row r="99" customFormat="false" ht="15" hidden="false" customHeight="true" outlineLevel="0" collapsed="false">
      <c r="A99" s="30" t="s">
        <v>176</v>
      </c>
      <c r="B99" s="31" t="s">
        <v>66</v>
      </c>
      <c r="C99" s="31" t="s">
        <v>99</v>
      </c>
      <c r="D99" s="31" t="s">
        <v>82</v>
      </c>
      <c r="E99" s="31" t="s">
        <v>69</v>
      </c>
      <c r="F99" s="31" t="s">
        <v>70</v>
      </c>
      <c r="G99" s="32" t="n">
        <v>11</v>
      </c>
      <c r="H99" s="33" t="n">
        <v>2239.18</v>
      </c>
      <c r="I99" s="33" t="n">
        <v>584.39</v>
      </c>
      <c r="J99" s="34" t="n">
        <f aca="false">G99*H99</f>
        <v>24630.98</v>
      </c>
      <c r="K99" s="34" t="n">
        <f aca="false">G99*I99</f>
        <v>6428.29</v>
      </c>
      <c r="L99" s="34" t="n">
        <f aca="false">J99-K99</f>
        <v>18202.69</v>
      </c>
      <c r="M99" s="35" t="n">
        <f aca="false">IFERROR(L99/J99,0)</f>
        <v>0.739016068382176</v>
      </c>
      <c r="N99" s="36" t="str">
        <f aca="false">TEXT(A99,"mmm-yyyy")</f>
        <v>Jun-2026</v>
      </c>
      <c r="O99" s="36" t="str">
        <f aca="false">"Q"&amp;ROUNDUP(MONTH(A99)/3,0)&amp;" "&amp;YEAR(A99)</f>
        <v>Q2 2026</v>
      </c>
    </row>
    <row r="100" customFormat="false" ht="15" hidden="false" customHeight="true" outlineLevel="0" collapsed="false">
      <c r="A100" s="23" t="s">
        <v>177</v>
      </c>
      <c r="B100" s="24" t="s">
        <v>75</v>
      </c>
      <c r="C100" s="24" t="s">
        <v>76</v>
      </c>
      <c r="D100" s="24" t="s">
        <v>135</v>
      </c>
      <c r="E100" s="24" t="s">
        <v>83</v>
      </c>
      <c r="F100" s="24" t="s">
        <v>114</v>
      </c>
      <c r="G100" s="25" t="n">
        <v>4</v>
      </c>
      <c r="H100" s="26" t="n">
        <v>3328.24</v>
      </c>
      <c r="I100" s="26" t="n">
        <v>1913.27</v>
      </c>
      <c r="J100" s="27" t="n">
        <f aca="false">G100*H100</f>
        <v>13312.96</v>
      </c>
      <c r="K100" s="27" t="n">
        <f aca="false">G100*I100</f>
        <v>7653.08</v>
      </c>
      <c r="L100" s="27" t="n">
        <f aca="false">J100-K100</f>
        <v>5659.88</v>
      </c>
      <c r="M100" s="28" t="n">
        <f aca="false">IFERROR(L100/J100,0)</f>
        <v>0.425140614859505</v>
      </c>
      <c r="N100" s="29" t="str">
        <f aca="false">TEXT(A100,"mmm-yyyy")</f>
        <v>Jun-2026</v>
      </c>
      <c r="O100" s="29" t="str">
        <f aca="false">"Q"&amp;ROUNDUP(MONTH(A100)/3,0)&amp;" "&amp;YEAR(A100)</f>
        <v>Q2 2026</v>
      </c>
    </row>
    <row r="101" customFormat="false" ht="15" hidden="false" customHeight="true" outlineLevel="0" collapsed="false">
      <c r="A101" s="30" t="s">
        <v>178</v>
      </c>
      <c r="B101" s="31" t="s">
        <v>66</v>
      </c>
      <c r="C101" s="31" t="s">
        <v>67</v>
      </c>
      <c r="D101" s="31" t="s">
        <v>119</v>
      </c>
      <c r="E101" s="31" t="s">
        <v>73</v>
      </c>
      <c r="F101" s="31" t="s">
        <v>80</v>
      </c>
      <c r="G101" s="32" t="n">
        <v>10</v>
      </c>
      <c r="H101" s="33" t="n">
        <v>224.26</v>
      </c>
      <c r="I101" s="33" t="n">
        <v>70.77</v>
      </c>
      <c r="J101" s="34" t="n">
        <f aca="false">G101*H101</f>
        <v>2242.6</v>
      </c>
      <c r="K101" s="34" t="n">
        <f aca="false">G101*I101</f>
        <v>707.7</v>
      </c>
      <c r="L101" s="34" t="n">
        <f aca="false">J101-K101</f>
        <v>1534.9</v>
      </c>
      <c r="M101" s="35" t="n">
        <f aca="false">IFERROR(L101/J101,0)</f>
        <v>0.684428788013913</v>
      </c>
      <c r="N101" s="36" t="str">
        <f aca="false">TEXT(A101,"mmm-yyyy")</f>
        <v>Jun-2026</v>
      </c>
      <c r="O101" s="36" t="str">
        <f aca="false">"Q"&amp;ROUNDUP(MONTH(A101)/3,0)&amp;" "&amp;YEAR(A101)</f>
        <v>Q2 2026</v>
      </c>
    </row>
  </sheetData>
  <autoFilter ref="A1:O1"/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48235"/>
    <pageSetUpPr fitToPage="true"/>
  </sheetPr>
  <dimension ref="A1:I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6"/>
    <col collapsed="false" customWidth="true" hidden="false" outlineLevel="0" max="3" min="3" style="1" width="12"/>
    <col collapsed="false" customWidth="true" hidden="false" outlineLevel="0" max="4" min="4" style="1" width="11"/>
    <col collapsed="false" customWidth="true" hidden="false" outlineLevel="0" max="5" min="5" style="1" width="15"/>
    <col collapsed="false" customWidth="true" hidden="false" outlineLevel="0" max="6" min="6" style="1" width="13"/>
    <col collapsed="false" customWidth="true" hidden="false" outlineLevel="0" max="8" min="7" style="1" width="15"/>
    <col collapsed="false" customWidth="true" hidden="false" outlineLevel="0" max="9" min="9" style="1" width="12"/>
  </cols>
  <sheetData>
    <row r="1" customFormat="false" ht="23.25" hidden="false" customHeight="true" outlineLevel="0" collapsed="false">
      <c r="A1" s="22" t="s">
        <v>53</v>
      </c>
      <c r="B1" s="22" t="s">
        <v>179</v>
      </c>
      <c r="C1" s="22" t="s">
        <v>180</v>
      </c>
      <c r="D1" s="22" t="s">
        <v>181</v>
      </c>
      <c r="E1" s="22" t="s">
        <v>182</v>
      </c>
      <c r="F1" s="22" t="s">
        <v>63</v>
      </c>
      <c r="G1" s="22" t="s">
        <v>183</v>
      </c>
      <c r="H1" s="22" t="s">
        <v>184</v>
      </c>
      <c r="I1" s="22" t="s">
        <v>185</v>
      </c>
    </row>
    <row r="2" customFormat="false" ht="15" hidden="false" customHeight="true" outlineLevel="0" collapsed="false">
      <c r="A2" s="24" t="s">
        <v>76</v>
      </c>
      <c r="B2" s="27" t="n">
        <f aca="false">SUMIF('Sales Data'!$C:$C,A2,'Sales Data'!$J:$J)</f>
        <v>101636.53</v>
      </c>
      <c r="C2" s="37" t="n">
        <f aca="false">SUMIF('Sales Data'!$C:$C,A2,'Sales Data'!$G:$G)</f>
        <v>105</v>
      </c>
      <c r="D2" s="37" t="n">
        <f aca="false">COUNTIF('Sales Data'!$C:$C,A2)</f>
        <v>19</v>
      </c>
      <c r="E2" s="27" t="n">
        <f aca="false">IFERROR(B2/D2,0)</f>
        <v>5349.29105263158</v>
      </c>
      <c r="F2" s="28" t="n">
        <f aca="false">IFERROR(SUMIF('Sales Data'!$C:$C,A2,'Sales Data'!$L:$L)/B2,0)</f>
        <v>0.600118185853059</v>
      </c>
      <c r="G2" s="28" t="n">
        <f aca="false">IFERROR(B2/B$7,0)</f>
        <v>0.130815756242952</v>
      </c>
      <c r="H2" s="38" t="n">
        <v>105000</v>
      </c>
      <c r="I2" s="28" t="n">
        <f aca="false">IFERROR(B2/H2,0)</f>
        <v>0.967966952380952</v>
      </c>
    </row>
    <row r="3" customFormat="false" ht="15" hidden="false" customHeight="true" outlineLevel="0" collapsed="false">
      <c r="A3" s="31" t="s">
        <v>99</v>
      </c>
      <c r="B3" s="34" t="n">
        <f aca="false">SUMIF('Sales Data'!$C:$C,A3,'Sales Data'!$J:$J)</f>
        <v>192804.06</v>
      </c>
      <c r="C3" s="39" t="n">
        <f aca="false">SUMIF('Sales Data'!$C:$C,A3,'Sales Data'!$G:$G)</f>
        <v>140</v>
      </c>
      <c r="D3" s="39" t="n">
        <f aca="false">COUNTIF('Sales Data'!$C:$C,A3)</f>
        <v>18</v>
      </c>
      <c r="E3" s="34" t="n">
        <f aca="false">IFERROR(B3/D3,0)</f>
        <v>10711.3366666667</v>
      </c>
      <c r="F3" s="35" t="n">
        <f aca="false">IFERROR(SUMIF('Sales Data'!$C:$C,A3,'Sales Data'!$L:$L)/B3,0)</f>
        <v>0.596313998781976</v>
      </c>
      <c r="G3" s="35" t="n">
        <f aca="false">IFERROR(B3/B$7,0)</f>
        <v>0.248156926605144</v>
      </c>
      <c r="H3" s="38" t="n">
        <v>175000</v>
      </c>
      <c r="I3" s="35" t="n">
        <f aca="false">IFERROR(B3/H3,0)</f>
        <v>1.10173748571429</v>
      </c>
    </row>
    <row r="4" customFormat="false" ht="15" hidden="false" customHeight="true" outlineLevel="0" collapsed="false">
      <c r="A4" s="24" t="s">
        <v>88</v>
      </c>
      <c r="B4" s="27" t="n">
        <f aca="false">SUMIF('Sales Data'!$C:$C,A4,'Sales Data'!$J:$J)</f>
        <v>186051.73</v>
      </c>
      <c r="C4" s="37" t="n">
        <f aca="false">SUMIF('Sales Data'!$C:$C,A4,'Sales Data'!$G:$G)</f>
        <v>167</v>
      </c>
      <c r="D4" s="37" t="n">
        <f aca="false">COUNTIF('Sales Data'!$C:$C,A4)</f>
        <v>25</v>
      </c>
      <c r="E4" s="27" t="n">
        <f aca="false">IFERROR(B4/D4,0)</f>
        <v>7442.0692</v>
      </c>
      <c r="F4" s="28" t="n">
        <f aca="false">IFERROR(SUMIF('Sales Data'!$C:$C,A4,'Sales Data'!$L:$L)/B4,0)</f>
        <v>0.650940628179055</v>
      </c>
      <c r="G4" s="28" t="n">
        <f aca="false">IFERROR(B4/B$7,0)</f>
        <v>0.239466043953484</v>
      </c>
      <c r="H4" s="38" t="n">
        <v>195000</v>
      </c>
      <c r="I4" s="28" t="n">
        <f aca="false">IFERROR(B4/H4,0)</f>
        <v>0.954111435897436</v>
      </c>
    </row>
    <row r="5" customFormat="false" ht="15" hidden="false" customHeight="true" outlineLevel="0" collapsed="false">
      <c r="A5" s="31" t="s">
        <v>79</v>
      </c>
      <c r="B5" s="34" t="n">
        <f aca="false">SUMIF('Sales Data'!$C:$C,A5,'Sales Data'!$J:$J)</f>
        <v>103751.72</v>
      </c>
      <c r="C5" s="39" t="n">
        <f aca="false">SUMIF('Sales Data'!$C:$C,A5,'Sales Data'!$G:$G)</f>
        <v>123</v>
      </c>
      <c r="D5" s="39" t="n">
        <f aca="false">COUNTIF('Sales Data'!$C:$C,A5)</f>
        <v>18</v>
      </c>
      <c r="E5" s="34" t="n">
        <f aca="false">IFERROR(B5/D5,0)</f>
        <v>5763.98444444444</v>
      </c>
      <c r="F5" s="35" t="n">
        <f aca="false">IFERROR(SUMIF('Sales Data'!$C:$C,A5,'Sales Data'!$L:$L)/B5,0)</f>
        <v>0.577087011184007</v>
      </c>
      <c r="G5" s="35" t="n">
        <f aca="false">IFERROR(B5/B$7,0)</f>
        <v>0.133538204357302</v>
      </c>
      <c r="H5" s="38" t="n">
        <v>95000</v>
      </c>
      <c r="I5" s="35" t="n">
        <f aca="false">IFERROR(B5/H5,0)</f>
        <v>1.09212336842105</v>
      </c>
    </row>
    <row r="6" customFormat="false" ht="15" hidden="false" customHeight="true" outlineLevel="0" collapsed="false">
      <c r="A6" s="24" t="s">
        <v>67</v>
      </c>
      <c r="B6" s="27" t="n">
        <f aca="false">SUMIF('Sales Data'!$C:$C,A6,'Sales Data'!$J:$J)</f>
        <v>192700.06</v>
      </c>
      <c r="C6" s="37" t="n">
        <f aca="false">SUMIF('Sales Data'!$C:$C,A6,'Sales Data'!$G:$G)</f>
        <v>133</v>
      </c>
      <c r="D6" s="37" t="n">
        <f aca="false">COUNTIF('Sales Data'!$C:$C,A6)</f>
        <v>20</v>
      </c>
      <c r="E6" s="27" t="n">
        <f aca="false">IFERROR(B6/D6,0)</f>
        <v>9635.003</v>
      </c>
      <c r="F6" s="28" t="n">
        <f aca="false">IFERROR(SUMIF('Sales Data'!$C:$C,A6,'Sales Data'!$L:$L)/B6,0)</f>
        <v>0.552659091024673</v>
      </c>
      <c r="G6" s="28" t="n">
        <f aca="false">IFERROR(B6/B$7,0)</f>
        <v>0.248023068841117</v>
      </c>
      <c r="H6" s="38" t="n">
        <v>200000</v>
      </c>
      <c r="I6" s="28" t="n">
        <f aca="false">IFERROR(B6/H6,0)</f>
        <v>0.9635003</v>
      </c>
    </row>
    <row r="7" customFormat="false" ht="15" hidden="false" customHeight="true" outlineLevel="0" collapsed="false">
      <c r="A7" s="40" t="s">
        <v>186</v>
      </c>
      <c r="B7" s="41" t="n">
        <f aca="false">SUM(B2:B6)</f>
        <v>776944.1</v>
      </c>
      <c r="C7" s="42" t="n">
        <f aca="false">SUM(C2:C6)</f>
        <v>668</v>
      </c>
      <c r="D7" s="42" t="n">
        <f aca="false">SUM(D2:D6)</f>
        <v>100</v>
      </c>
      <c r="E7" s="41" t="n">
        <f aca="false">IFERROR(B7/D7,0)</f>
        <v>7769.441</v>
      </c>
      <c r="F7" s="43" t="n">
        <f aca="false">IFERROR(SUMPRODUCT(B2:B6,F2:F6)/B7,0)</f>
        <v>0.596497907635826</v>
      </c>
      <c r="G7" s="43" t="n">
        <f aca="false">SUM(G2:G6)</f>
        <v>1</v>
      </c>
      <c r="H7" s="41" t="n">
        <f aca="false">SUM(H2:H6)</f>
        <v>770000</v>
      </c>
      <c r="I7" s="43" t="n">
        <f aca="false">IFERROR(B7/H7,0)</f>
        <v>1.00901831168831</v>
      </c>
    </row>
  </sheetData>
  <conditionalFormatting sqref="I2:I6">
    <cfRule type="dataBar" priority="2">
      <dataBar showValue="1" minLength="10" maxLength="90">
        <cfvo type="num" val="0"/>
        <cfvo type="num" val="1.2"/>
        <color rgb="FF638EC6"/>
      </dataBar>
      <extLst>
        <ext xmlns:x14="http://schemas.microsoft.com/office/spreadsheetml/2009/9/main" uri="{B025F937-C7B1-47D3-B67F-A62EFF666E3E}">
          <x14:id>{306FA695-EF7C-48D5-BA92-742CD39F1D2F}</x14:id>
        </ext>
      </extLst>
    </cfRule>
  </conditionalFormatting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06FA695-EF7C-48D5-BA92-742CD39F1D2F}">
            <x14:dataBar minLength="10" maxLength="90" axisPosition="none" gradient="true">
              <x14:cfvo type="num">
                <xm:f>0</xm:f>
              </x14:cfvo>
              <x14:cfvo type="num">
                <xm:f>1.2</xm:f>
              </x14:cfvo>
              <x14:negativeFillColor rgb="FF638EC6"/>
              <x14:axisColor rgb="FF000000"/>
            </x14:dataBar>
          </x14:cfRule>
          <xm:sqref>I2:I6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48235"/>
    <pageSetUpPr fitToPage="true"/>
  </sheetPr>
  <dimension ref="A1:F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16"/>
    <col collapsed="false" customWidth="true" hidden="false" outlineLevel="0" max="3" min="3" style="1" width="12"/>
    <col collapsed="false" customWidth="true" hidden="false" outlineLevel="0" max="4" min="4" style="1" width="11"/>
    <col collapsed="false" customWidth="true" hidden="false" outlineLevel="0" max="5" min="5" style="1" width="14"/>
    <col collapsed="false" customWidth="true" hidden="false" outlineLevel="0" max="6" min="6" style="1" width="16"/>
  </cols>
  <sheetData>
    <row r="1" customFormat="false" ht="23.25" hidden="false" customHeight="true" outlineLevel="0" collapsed="false">
      <c r="A1" s="22" t="s">
        <v>55</v>
      </c>
      <c r="B1" s="22" t="s">
        <v>179</v>
      </c>
      <c r="C1" s="22" t="s">
        <v>180</v>
      </c>
      <c r="D1" s="22" t="s">
        <v>181</v>
      </c>
      <c r="E1" s="22" t="s">
        <v>63</v>
      </c>
      <c r="F1" s="22" t="s">
        <v>183</v>
      </c>
    </row>
    <row r="2" customFormat="false" ht="15" hidden="false" customHeight="true" outlineLevel="0" collapsed="false">
      <c r="A2" s="24" t="s">
        <v>77</v>
      </c>
      <c r="B2" s="27" t="n">
        <f aca="false">SUMIF('Sales Data'!$E:$E,A2,'Sales Data'!$J:$J)</f>
        <v>88686.2</v>
      </c>
      <c r="C2" s="37" t="n">
        <f aca="false">SUMIF('Sales Data'!$E:$E,A2,'Sales Data'!$G:$G)</f>
        <v>150</v>
      </c>
      <c r="D2" s="37" t="n">
        <f aca="false">COUNTIF('Sales Data'!$E:$E,A2)</f>
        <v>22</v>
      </c>
      <c r="E2" s="28" t="n">
        <f aca="false">IFERROR(SUMIF('Sales Data'!$E:$E,A2,'Sales Data'!$L:$L)/B2,0)</f>
        <v>0.375743464033863</v>
      </c>
      <c r="F2" s="28" t="n">
        <f aca="false">IFERROR(B2/B$6,0)</f>
        <v>0.114147465692834</v>
      </c>
    </row>
    <row r="3" customFormat="false" ht="15" hidden="false" customHeight="true" outlineLevel="0" collapsed="false">
      <c r="A3" s="31" t="s">
        <v>69</v>
      </c>
      <c r="B3" s="34" t="n">
        <f aca="false">SUMIF('Sales Data'!$E:$E,A3,'Sales Data'!$J:$J)</f>
        <v>384842.72</v>
      </c>
      <c r="C3" s="39" t="n">
        <f aca="false">SUMIF('Sales Data'!$E:$E,A3,'Sales Data'!$G:$G)</f>
        <v>219</v>
      </c>
      <c r="D3" s="39" t="n">
        <f aca="false">COUNTIF('Sales Data'!$E:$E,A3)</f>
        <v>31</v>
      </c>
      <c r="E3" s="35" t="n">
        <f aca="false">IFERROR(SUMIF('Sales Data'!$E:$E,A3,'Sales Data'!$L:$L)/B3,0)</f>
        <v>0.750296926495063</v>
      </c>
      <c r="F3" s="35" t="n">
        <f aca="false">IFERROR(B3/B$6,0)</f>
        <v>0.495328711550805</v>
      </c>
    </row>
    <row r="4" customFormat="false" ht="15" hidden="false" customHeight="true" outlineLevel="0" collapsed="false">
      <c r="A4" s="24" t="s">
        <v>83</v>
      </c>
      <c r="B4" s="27" t="n">
        <f aca="false">SUMIF('Sales Data'!$E:$E,A4,'Sales Data'!$J:$J)</f>
        <v>244141.72</v>
      </c>
      <c r="C4" s="37" t="n">
        <f aca="false">SUMIF('Sales Data'!$E:$E,A4,'Sales Data'!$G:$G)</f>
        <v>142</v>
      </c>
      <c r="D4" s="37" t="n">
        <f aca="false">COUNTIF('Sales Data'!$E:$E,A4)</f>
        <v>23</v>
      </c>
      <c r="E4" s="28" t="n">
        <f aca="false">IFERROR(SUMIF('Sales Data'!$E:$E,A4,'Sales Data'!$L:$L)/B4,0)</f>
        <v>0.41014931819109</v>
      </c>
      <c r="F4" s="28" t="n">
        <f aca="false">IFERROR(B4/B$6,0)</f>
        <v>0.314233314854956</v>
      </c>
    </row>
    <row r="5" customFormat="false" ht="15" hidden="false" customHeight="true" outlineLevel="0" collapsed="false">
      <c r="A5" s="31" t="s">
        <v>73</v>
      </c>
      <c r="B5" s="34" t="n">
        <f aca="false">SUMIF('Sales Data'!$E:$E,A5,'Sales Data'!$J:$J)</f>
        <v>59273.46</v>
      </c>
      <c r="C5" s="39" t="n">
        <f aca="false">SUMIF('Sales Data'!$E:$E,A5,'Sales Data'!$G:$G)</f>
        <v>157</v>
      </c>
      <c r="D5" s="39" t="n">
        <f aca="false">COUNTIF('Sales Data'!$E:$E,A5)</f>
        <v>24</v>
      </c>
      <c r="E5" s="35" t="n">
        <f aca="false">IFERROR(SUMIF('Sales Data'!$E:$E,A5,'Sales Data'!$L:$L)/B5,0)</f>
        <v>0.695781889567439</v>
      </c>
      <c r="F5" s="35" t="n">
        <f aca="false">IFERROR(B5/B$6,0)</f>
        <v>0.076290507901405</v>
      </c>
    </row>
    <row r="6" customFormat="false" ht="15" hidden="false" customHeight="true" outlineLevel="0" collapsed="false">
      <c r="A6" s="40" t="s">
        <v>186</v>
      </c>
      <c r="B6" s="41" t="n">
        <f aca="false">SUM(B2:B5)</f>
        <v>776944.1</v>
      </c>
      <c r="C6" s="42" t="n">
        <f aca="false">SUM(C2:C5)</f>
        <v>668</v>
      </c>
      <c r="D6" s="42" t="n">
        <f aca="false">SUM(D2:D5)</f>
        <v>100</v>
      </c>
      <c r="E6" s="43" t="n">
        <f aca="false">IFERROR(SUMPRODUCT(B2:B5,E2:E5)/B6,0)</f>
        <v>0.596497907635826</v>
      </c>
      <c r="F6" s="43" t="n">
        <f aca="false">SUM(F2:F5)</f>
        <v>1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48235"/>
    <pageSetUpPr fitToPage="true"/>
  </sheetPr>
  <dimension ref="A1:G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6"/>
    <col collapsed="false" customWidth="true" hidden="false" outlineLevel="0" max="3" min="3" style="1" width="12"/>
    <col collapsed="false" customWidth="true" hidden="false" outlineLevel="0" max="4" min="4" style="1" width="11"/>
    <col collapsed="false" customWidth="true" hidden="false" outlineLevel="0" max="5" min="5" style="1" width="15"/>
    <col collapsed="false" customWidth="true" hidden="false" outlineLevel="0" max="6" min="6" style="1" width="14"/>
    <col collapsed="false" customWidth="true" hidden="false" outlineLevel="0" max="7" min="7" style="1" width="16"/>
  </cols>
  <sheetData>
    <row r="1" customFormat="false" ht="23.25" hidden="false" customHeight="true" outlineLevel="0" collapsed="false">
      <c r="A1" s="22" t="s">
        <v>49</v>
      </c>
      <c r="B1" s="22" t="s">
        <v>179</v>
      </c>
      <c r="C1" s="22" t="s">
        <v>180</v>
      </c>
      <c r="D1" s="22" t="s">
        <v>181</v>
      </c>
      <c r="E1" s="22" t="s">
        <v>182</v>
      </c>
      <c r="F1" s="22" t="s">
        <v>63</v>
      </c>
      <c r="G1" s="22" t="s">
        <v>183</v>
      </c>
    </row>
    <row r="2" customFormat="false" ht="15" hidden="false" customHeight="true" outlineLevel="0" collapsed="false">
      <c r="A2" s="24" t="s">
        <v>75</v>
      </c>
      <c r="B2" s="27" t="n">
        <f aca="false">SUMIF('Sales Data'!$B:$B,A2,'Sales Data'!$J:$J)</f>
        <v>205388.25</v>
      </c>
      <c r="C2" s="37" t="n">
        <f aca="false">SUMIF('Sales Data'!$B:$B,A2,'Sales Data'!$G:$G)</f>
        <v>228</v>
      </c>
      <c r="D2" s="37" t="n">
        <f aca="false">COUNTIF('Sales Data'!$B:$B,A2)</f>
        <v>37</v>
      </c>
      <c r="E2" s="27" t="n">
        <f aca="false">IFERROR(B2/D2,0)</f>
        <v>5551.03378378378</v>
      </c>
      <c r="F2" s="28" t="n">
        <f aca="false">IFERROR(SUMIF('Sales Data'!$B:$B,A2,'Sales Data'!$L:$L)/B2,0)</f>
        <v>0.588484005292416</v>
      </c>
      <c r="G2" s="28" t="n">
        <f aca="false">IFERROR(B2/B$5,0)</f>
        <v>0.264353960600254</v>
      </c>
    </row>
    <row r="3" customFormat="false" ht="15" hidden="false" customHeight="true" outlineLevel="0" collapsed="false">
      <c r="A3" s="31" t="s">
        <v>66</v>
      </c>
      <c r="B3" s="34" t="n">
        <f aca="false">SUMIF('Sales Data'!$B:$B,A3,'Sales Data'!$J:$J)</f>
        <v>385504.12</v>
      </c>
      <c r="C3" s="39" t="n">
        <f aca="false">SUMIF('Sales Data'!$B:$B,A3,'Sales Data'!$G:$G)</f>
        <v>273</v>
      </c>
      <c r="D3" s="39" t="n">
        <f aca="false">COUNTIF('Sales Data'!$B:$B,A3)</f>
        <v>38</v>
      </c>
      <c r="E3" s="34" t="n">
        <f aca="false">IFERROR(B3/D3,0)</f>
        <v>10144.8452631579</v>
      </c>
      <c r="F3" s="35" t="n">
        <f aca="false">IFERROR(SUMIF('Sales Data'!$B:$B,A3,'Sales Data'!$L:$L)/B3,0)</f>
        <v>0.574492433440141</v>
      </c>
      <c r="G3" s="35" t="n">
        <f aca="false">IFERROR(B3/B$5,0)</f>
        <v>0.496179995446262</v>
      </c>
    </row>
    <row r="4" customFormat="false" ht="15" hidden="false" customHeight="true" outlineLevel="0" collapsed="false">
      <c r="A4" s="24" t="s">
        <v>87</v>
      </c>
      <c r="B4" s="27" t="n">
        <f aca="false">SUMIF('Sales Data'!$B:$B,A4,'Sales Data'!$J:$J)</f>
        <v>186051.73</v>
      </c>
      <c r="C4" s="37" t="n">
        <f aca="false">SUMIF('Sales Data'!$B:$B,A4,'Sales Data'!$G:$G)</f>
        <v>167</v>
      </c>
      <c r="D4" s="37" t="n">
        <f aca="false">COUNTIF('Sales Data'!$B:$B,A4)</f>
        <v>25</v>
      </c>
      <c r="E4" s="27" t="n">
        <f aca="false">IFERROR(B4/D4,0)</f>
        <v>7442.0692</v>
      </c>
      <c r="F4" s="28" t="n">
        <f aca="false">IFERROR(SUMIF('Sales Data'!$B:$B,A4,'Sales Data'!$L:$L)/B4,0)</f>
        <v>0.650940628179055</v>
      </c>
      <c r="G4" s="28" t="n">
        <f aca="false">IFERROR(B4/B$5,0)</f>
        <v>0.239466043953484</v>
      </c>
    </row>
    <row r="5" customFormat="false" ht="15" hidden="false" customHeight="true" outlineLevel="0" collapsed="false">
      <c r="A5" s="40" t="s">
        <v>186</v>
      </c>
      <c r="B5" s="41" t="n">
        <f aca="false">SUM(B2:B4)</f>
        <v>776944.1</v>
      </c>
      <c r="C5" s="42" t="n">
        <f aca="false">SUM(C2:C4)</f>
        <v>668</v>
      </c>
      <c r="D5" s="42" t="n">
        <f aca="false">SUM(D2:D4)</f>
        <v>100</v>
      </c>
      <c r="E5" s="41" t="n">
        <f aca="false">IFERROR(B5/D5,0)</f>
        <v>7769.441</v>
      </c>
      <c r="F5" s="43" t="n">
        <f aca="false">IFERROR(SUMPRODUCT(B2:B4,F2:F4)/B5,0)</f>
        <v>0.596497907635826</v>
      </c>
      <c r="G5" s="43" t="n">
        <f aca="false">SUM(G2:G4)</f>
        <v>1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48235"/>
    <pageSetUpPr fitToPage="true"/>
  </sheetPr>
  <dimension ref="A1:E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6"/>
    <col collapsed="false" customWidth="true" hidden="false" outlineLevel="0" max="3" min="3" style="1" width="12"/>
    <col collapsed="false" customWidth="true" hidden="false" outlineLevel="0" max="4" min="4" style="1" width="11"/>
    <col collapsed="false" customWidth="true" hidden="false" outlineLevel="0" max="5" min="5" style="1" width="14"/>
  </cols>
  <sheetData>
    <row r="1" customFormat="false" ht="15" hidden="false" customHeight="true" outlineLevel="0" collapsed="false">
      <c r="A1" s="22" t="s">
        <v>47</v>
      </c>
      <c r="B1" s="22" t="s">
        <v>179</v>
      </c>
      <c r="C1" s="22" t="s">
        <v>180</v>
      </c>
      <c r="D1" s="22" t="s">
        <v>181</v>
      </c>
      <c r="E1" s="22" t="s">
        <v>187</v>
      </c>
    </row>
    <row r="2" customFormat="false" ht="15" hidden="false" customHeight="true" outlineLevel="0" collapsed="false">
      <c r="A2" s="24" t="s">
        <v>188</v>
      </c>
      <c r="B2" s="27" t="n">
        <f aca="false">SUMIF('Sales Data'!$N:$N,A2,'Sales Data'!$J:$J)</f>
        <v>93666.28</v>
      </c>
      <c r="C2" s="37" t="n">
        <f aca="false">SUMIF('Sales Data'!$N:$N,A2,'Sales Data'!$G:$G)</f>
        <v>96</v>
      </c>
      <c r="D2" s="37" t="n">
        <f aca="false">COUNTIF('Sales Data'!$N:$N,A2)</f>
        <v>16</v>
      </c>
      <c r="E2" s="29" t="s">
        <v>189</v>
      </c>
    </row>
    <row r="3" customFormat="false" ht="15" hidden="false" customHeight="true" outlineLevel="0" collapsed="false">
      <c r="A3" s="31" t="s">
        <v>190</v>
      </c>
      <c r="B3" s="34" t="n">
        <f aca="false">SUMIF('Sales Data'!$N:$N,A3,'Sales Data'!$J:$J)</f>
        <v>122316.47</v>
      </c>
      <c r="C3" s="39" t="n">
        <f aca="false">SUMIF('Sales Data'!$N:$N,A3,'Sales Data'!$G:$G)</f>
        <v>91</v>
      </c>
      <c r="D3" s="39" t="n">
        <f aca="false">COUNTIF('Sales Data'!$N:$N,A3)</f>
        <v>17</v>
      </c>
      <c r="E3" s="35" t="n">
        <f aca="false">IFERROR((B3-B2)/B2,0)</f>
        <v>0.305875177278312</v>
      </c>
    </row>
    <row r="4" customFormat="false" ht="15" hidden="false" customHeight="true" outlineLevel="0" collapsed="false">
      <c r="A4" s="24" t="s">
        <v>191</v>
      </c>
      <c r="B4" s="27" t="n">
        <f aca="false">SUMIF('Sales Data'!$N:$N,A4,'Sales Data'!$J:$J)</f>
        <v>122970.67</v>
      </c>
      <c r="C4" s="37" t="n">
        <f aca="false">SUMIF('Sales Data'!$N:$N,A4,'Sales Data'!$G:$G)</f>
        <v>99</v>
      </c>
      <c r="D4" s="37" t="n">
        <f aca="false">COUNTIF('Sales Data'!$N:$N,A4)</f>
        <v>18</v>
      </c>
      <c r="E4" s="28" t="n">
        <f aca="false">IFERROR((B4-B3)/B3,0)</f>
        <v>0.00534842118972201</v>
      </c>
    </row>
    <row r="5" customFormat="false" ht="15" hidden="false" customHeight="true" outlineLevel="0" collapsed="false">
      <c r="A5" s="31" t="s">
        <v>192</v>
      </c>
      <c r="B5" s="34" t="n">
        <f aca="false">SUMIF('Sales Data'!$N:$N,A5,'Sales Data'!$J:$J)</f>
        <v>180237.99</v>
      </c>
      <c r="C5" s="39" t="n">
        <f aca="false">SUMIF('Sales Data'!$N:$N,A5,'Sales Data'!$G:$G)</f>
        <v>130</v>
      </c>
      <c r="D5" s="39" t="n">
        <f aca="false">COUNTIF('Sales Data'!$N:$N,A5)</f>
        <v>16</v>
      </c>
      <c r="E5" s="35" t="n">
        <f aca="false">IFERROR((B5-B4)/B4,0)</f>
        <v>0.46569901587102</v>
      </c>
    </row>
    <row r="6" customFormat="false" ht="15" hidden="false" customHeight="true" outlineLevel="0" collapsed="false">
      <c r="A6" s="24" t="s">
        <v>193</v>
      </c>
      <c r="B6" s="27" t="n">
        <f aca="false">SUMIF('Sales Data'!$N:$N,A6,'Sales Data'!$J:$J)</f>
        <v>61319.35</v>
      </c>
      <c r="C6" s="37" t="n">
        <f aca="false">SUMIF('Sales Data'!$N:$N,A6,'Sales Data'!$G:$G)</f>
        <v>121</v>
      </c>
      <c r="D6" s="37" t="n">
        <f aca="false">COUNTIF('Sales Data'!$N:$N,A6)</f>
        <v>16</v>
      </c>
      <c r="E6" s="28" t="n">
        <f aca="false">IFERROR((B6-B5)/B5,0)</f>
        <v>-0.659786763045904</v>
      </c>
    </row>
    <row r="7" customFormat="false" ht="15" hidden="false" customHeight="true" outlineLevel="0" collapsed="false">
      <c r="A7" s="31" t="s">
        <v>194</v>
      </c>
      <c r="B7" s="34" t="n">
        <f aca="false">SUMIF('Sales Data'!$N:$N,A7,'Sales Data'!$J:$J)</f>
        <v>196433.34</v>
      </c>
      <c r="C7" s="39" t="n">
        <f aca="false">SUMIF('Sales Data'!$N:$N,A7,'Sales Data'!$G:$G)</f>
        <v>131</v>
      </c>
      <c r="D7" s="39" t="n">
        <f aca="false">COUNTIF('Sales Data'!$N:$N,A7)</f>
        <v>17</v>
      </c>
      <c r="E7" s="35" t="n">
        <f aca="false">IFERROR((B7-B6)/B6,0)</f>
        <v>2.20344785129001</v>
      </c>
    </row>
    <row r="8" customFormat="false" ht="15" hidden="false" customHeight="true" outlineLevel="0" collapsed="false">
      <c r="A8" s="40" t="s">
        <v>186</v>
      </c>
      <c r="B8" s="41" t="n">
        <f aca="false">SUM(B2:B7)</f>
        <v>776944.1</v>
      </c>
      <c r="C8" s="42" t="n">
        <f aca="false">SUM(C2:C7)</f>
        <v>668</v>
      </c>
      <c r="D8" s="42" t="n">
        <f aca="false">SUM(D2:D7)</f>
        <v>100</v>
      </c>
      <c r="E8" s="44"/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F8F00"/>
    <pageSetUpPr fitToPage="true"/>
  </sheetPr>
  <dimension ref="A1:E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3" min="2" style="1" width="17"/>
    <col collapsed="false" customWidth="true" hidden="false" outlineLevel="0" max="5" min="4" style="1" width="13"/>
  </cols>
  <sheetData>
    <row r="1" customFormat="false" ht="23.25" hidden="false" customHeight="true" outlineLevel="0" collapsed="false">
      <c r="A1" s="22" t="s">
        <v>47</v>
      </c>
      <c r="B1" s="22" t="s">
        <v>195</v>
      </c>
      <c r="C1" s="22" t="s">
        <v>196</v>
      </c>
      <c r="D1" s="22" t="s">
        <v>185</v>
      </c>
      <c r="E1" s="22" t="s">
        <v>197</v>
      </c>
    </row>
    <row r="2" customFormat="false" ht="15" hidden="false" customHeight="true" outlineLevel="0" collapsed="false">
      <c r="A2" s="24" t="s">
        <v>188</v>
      </c>
      <c r="B2" s="38" t="n">
        <v>95000</v>
      </c>
      <c r="C2" s="27" t="n">
        <f aca="false">'Monthly Trend'!B2</f>
        <v>93666.28</v>
      </c>
      <c r="D2" s="28" t="n">
        <f aca="false">IFERROR(C2/B2,0)</f>
        <v>0.985960842105263</v>
      </c>
      <c r="E2" s="29" t="str">
        <f aca="false">IF(D2&gt;=1,"On Track",IF(D2&gt;=0.9,"Near Target","Behind"))</f>
        <v>Near Target</v>
      </c>
    </row>
    <row r="3" customFormat="false" ht="15" hidden="false" customHeight="true" outlineLevel="0" collapsed="false">
      <c r="A3" s="31" t="s">
        <v>190</v>
      </c>
      <c r="B3" s="38" t="n">
        <v>105000</v>
      </c>
      <c r="C3" s="34" t="n">
        <f aca="false">'Monthly Trend'!B3</f>
        <v>122316.47</v>
      </c>
      <c r="D3" s="35" t="n">
        <f aca="false">IFERROR(C3/B3,0)</f>
        <v>1.16491876190476</v>
      </c>
      <c r="E3" s="36" t="str">
        <f aca="false">IF(D3&gt;=1,"On Track",IF(D3&gt;=0.9,"Near Target","Behind"))</f>
        <v>On Track</v>
      </c>
    </row>
    <row r="4" customFormat="false" ht="15" hidden="false" customHeight="true" outlineLevel="0" collapsed="false">
      <c r="A4" s="24" t="s">
        <v>191</v>
      </c>
      <c r="B4" s="38" t="n">
        <v>115000</v>
      </c>
      <c r="C4" s="27" t="n">
        <f aca="false">'Monthly Trend'!B4</f>
        <v>122970.67</v>
      </c>
      <c r="D4" s="28" t="n">
        <f aca="false">IFERROR(C4/B4,0)</f>
        <v>1.06931017391304</v>
      </c>
      <c r="E4" s="29" t="str">
        <f aca="false">IF(D4&gt;=1,"On Track",IF(D4&gt;=0.9,"Near Target","Behind"))</f>
        <v>On Track</v>
      </c>
    </row>
    <row r="5" customFormat="false" ht="15" hidden="false" customHeight="true" outlineLevel="0" collapsed="false">
      <c r="A5" s="31" t="s">
        <v>192</v>
      </c>
      <c r="B5" s="38" t="n">
        <v>125000</v>
      </c>
      <c r="C5" s="34" t="n">
        <f aca="false">'Monthly Trend'!B5</f>
        <v>180237.99</v>
      </c>
      <c r="D5" s="35" t="n">
        <f aca="false">IFERROR(C5/B5,0)</f>
        <v>1.44190392</v>
      </c>
      <c r="E5" s="36" t="str">
        <f aca="false">IF(D5&gt;=1,"On Track",IF(D5&gt;=0.9,"Near Target","Behind"))</f>
        <v>On Track</v>
      </c>
    </row>
    <row r="6" customFormat="false" ht="15" hidden="false" customHeight="true" outlineLevel="0" collapsed="false">
      <c r="A6" s="24" t="s">
        <v>193</v>
      </c>
      <c r="B6" s="38" t="n">
        <v>135000</v>
      </c>
      <c r="C6" s="27" t="n">
        <f aca="false">'Monthly Trend'!B6</f>
        <v>61319.35</v>
      </c>
      <c r="D6" s="28" t="n">
        <f aca="false">IFERROR(C6/B6,0)</f>
        <v>0.454217407407407</v>
      </c>
      <c r="E6" s="29" t="str">
        <f aca="false">IF(D6&gt;=1,"On Track",IF(D6&gt;=0.9,"Near Target","Behind"))</f>
        <v>Behind</v>
      </c>
    </row>
    <row r="7" customFormat="false" ht="15" hidden="false" customHeight="true" outlineLevel="0" collapsed="false">
      <c r="A7" s="31" t="s">
        <v>194</v>
      </c>
      <c r="B7" s="38" t="n">
        <v>145000</v>
      </c>
      <c r="C7" s="34" t="n">
        <f aca="false">'Monthly Trend'!B7</f>
        <v>196433.34</v>
      </c>
      <c r="D7" s="35" t="n">
        <f aca="false">IFERROR(C7/B7,0)</f>
        <v>1.35471268965517</v>
      </c>
      <c r="E7" s="36" t="str">
        <f aca="false">IF(D7&gt;=1,"On Track",IF(D7&gt;=0.9,"Near Target","Behind"))</f>
        <v>On Track</v>
      </c>
    </row>
    <row r="8" customFormat="false" ht="15" hidden="false" customHeight="true" outlineLevel="0" collapsed="false">
      <c r="A8" s="40" t="s">
        <v>186</v>
      </c>
      <c r="B8" s="41" t="n">
        <f aca="false">SUM(B2:B7)</f>
        <v>720000</v>
      </c>
      <c r="C8" s="41" t="n">
        <f aca="false">SUM(C2:C7)</f>
        <v>776944.1</v>
      </c>
      <c r="D8" s="43" t="n">
        <f aca="false">IFERROR(C8/B8,0)</f>
        <v>1.07908902777778</v>
      </c>
      <c r="E8" s="40" t="str">
        <f aca="false">IF(D8&gt;=1,"On Track",IF(D8&gt;=0.9,"Near Target","Behind"))</f>
        <v>On Track</v>
      </c>
    </row>
  </sheetData>
  <conditionalFormatting sqref="E2:E8">
    <cfRule type="cellIs" priority="2" operator="equal" aboveAverage="0" equalAverage="0" bottom="0" percent="0" rank="0" text="" dxfId="2">
      <formula>"Behind"</formula>
    </cfRule>
    <cfRule type="cellIs" priority="3" operator="equal" aboveAverage="0" equalAverage="0" bottom="0" percent="0" rank="0" text="" dxfId="3">
      <formula>"On Track"</formula>
    </cfRule>
    <cfRule type="cellIs" priority="4" operator="equal" aboveAverage="0" equalAverage="0" bottom="0" percent="0" rank="0" text="" dxfId="4">
      <formula>"Near Target"</formula>
    </cfRule>
  </conditionalFormatting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2026-08-19T09:23:17Z</dcterms:created>
  <dc:creator>openpyxl</dc:creator>
  <dc:description/>
  <dc:language>en-US</dc:language>
  <cp:lastModifiedBy/>
  <dcterms:modified xsi:type="dcterms:W3CDTF">2026-08-19T09:26:08Z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